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7\0Bk\1Excel\Ch07-Continuous\Ch07-LogNormal\2013\XL5D1-LN2-Assets-by-HH\"/>
    </mc:Choice>
  </mc:AlternateContent>
  <bookViews>
    <workbookView xWindow="0" yWindow="0" windowWidth="28800" windowHeight="12435"/>
  </bookViews>
  <sheets>
    <sheet name="LN2" sheetId="1" r:id="rId1"/>
  </sheets>
  <calcPr calcId="152511"/>
</workbook>
</file>

<file path=xl/calcChain.xml><?xml version="1.0" encoding="utf-8"?>
<calcChain xmlns="http://schemas.openxmlformats.org/spreadsheetml/2006/main">
  <c r="C159" i="1" l="1"/>
  <c r="A140" i="1"/>
  <c r="D140" i="1"/>
  <c r="D137" i="1"/>
  <c r="E140" i="1"/>
  <c r="B140" i="1"/>
  <c r="E137" i="1"/>
  <c r="A181" i="1" l="1"/>
  <c r="B181" i="1"/>
  <c r="B162" i="1" l="1"/>
  <c r="C162" i="1"/>
  <c r="B159" i="1"/>
  <c r="A139" i="1"/>
  <c r="B156" i="1"/>
  <c r="B152" i="1"/>
  <c r="B151" i="1"/>
  <c r="A137" i="1"/>
  <c r="A136" i="1"/>
  <c r="C152" i="1"/>
  <c r="B136" i="1"/>
  <c r="C151" i="1"/>
  <c r="C156" i="1"/>
  <c r="B137" i="1"/>
  <c r="B139" i="1"/>
  <c r="A143" i="1" l="1"/>
  <c r="B163" i="1" l="1"/>
  <c r="B160" i="1"/>
  <c r="A179" i="1" l="1"/>
  <c r="A177" i="1"/>
  <c r="A178" i="1"/>
  <c r="A176" i="1"/>
  <c r="A180" i="1"/>
  <c r="A175" i="1"/>
  <c r="E178" i="1"/>
  <c r="H177" i="1"/>
  <c r="H178" i="1"/>
  <c r="E177" i="1"/>
  <c r="H176" i="1"/>
  <c r="E175" i="1"/>
  <c r="E176" i="1"/>
  <c r="H175" i="1"/>
  <c r="B177" i="1"/>
  <c r="F177" i="1"/>
  <c r="F175" i="1"/>
  <c r="F176" i="1"/>
  <c r="B175" i="1"/>
  <c r="I178" i="1"/>
  <c r="F178" i="1"/>
  <c r="B178" i="1"/>
  <c r="I177" i="1"/>
  <c r="B180" i="1"/>
  <c r="I176" i="1"/>
  <c r="B176" i="1"/>
  <c r="I175" i="1"/>
  <c r="B179" i="1"/>
  <c r="C170" i="1" l="1"/>
  <c r="C169" i="1"/>
  <c r="C171" i="1" l="1"/>
  <c r="G169" i="1" s="1"/>
  <c r="E5" i="1" l="1"/>
  <c r="C172" i="1"/>
  <c r="G6" i="1" l="1"/>
  <c r="A149" i="1"/>
  <c r="A40" i="1"/>
  <c r="A33" i="1"/>
  <c r="G5" i="1"/>
  <c r="G172" i="1"/>
  <c r="G123" i="1" s="1"/>
  <c r="G115" i="1" l="1"/>
  <c r="G124" i="1"/>
  <c r="C160" i="1" s="1"/>
  <c r="B121" i="1"/>
  <c r="B115" i="1"/>
  <c r="G132" i="1"/>
  <c r="B124" i="1"/>
  <c r="D124" i="1" s="1"/>
  <c r="B125" i="1"/>
  <c r="D125" i="1" s="1"/>
  <c r="B127" i="1"/>
  <c r="D127" i="1" s="1"/>
  <c r="G116" i="1"/>
  <c r="B122" i="1"/>
  <c r="D122" i="1" s="1"/>
  <c r="G119" i="1"/>
  <c r="B128" i="1"/>
  <c r="G113" i="1"/>
  <c r="H113" i="1" s="1"/>
  <c r="B130" i="1"/>
  <c r="D130" i="1" s="1"/>
  <c r="B129" i="1"/>
  <c r="D129" i="1" s="1"/>
  <c r="B132" i="1"/>
  <c r="D132" i="1" s="1"/>
  <c r="G125" i="1"/>
  <c r="H125" i="1" s="1"/>
  <c r="B126" i="1"/>
  <c r="D126" i="1" s="1"/>
  <c r="G131" i="1"/>
  <c r="B118" i="1"/>
  <c r="D118" i="1" s="1"/>
  <c r="B120" i="1"/>
  <c r="D120" i="1" s="1"/>
  <c r="B114" i="1"/>
  <c r="G130" i="1"/>
  <c r="G133" i="1"/>
  <c r="G126" i="1"/>
  <c r="B123" i="1"/>
  <c r="D123" i="1" s="1"/>
  <c r="B117" i="1"/>
  <c r="D117" i="1" s="1"/>
  <c r="B131" i="1"/>
  <c r="D131" i="1" s="1"/>
  <c r="G129" i="1"/>
  <c r="G127" i="1"/>
  <c r="G118" i="1"/>
  <c r="G128" i="1"/>
  <c r="H128" i="1" s="1"/>
  <c r="G114" i="1"/>
  <c r="G120" i="1"/>
  <c r="B119" i="1"/>
  <c r="D119" i="1" s="1"/>
  <c r="G121" i="1"/>
  <c r="B116" i="1"/>
  <c r="D116" i="1" s="1"/>
  <c r="G117" i="1"/>
  <c r="G122" i="1"/>
  <c r="B133" i="1"/>
  <c r="D133" i="1" s="1"/>
  <c r="A38" i="1"/>
  <c r="A150" i="1"/>
  <c r="A41" i="1"/>
  <c r="A34" i="1"/>
  <c r="D115" i="1"/>
  <c r="D121" i="1"/>
  <c r="D128" i="1"/>
  <c r="G171" i="1"/>
  <c r="G170" i="1" s="1"/>
  <c r="B8" i="1"/>
  <c r="B7" i="1"/>
  <c r="C114" i="1" l="1"/>
  <c r="D114" i="1"/>
  <c r="C121" i="1"/>
  <c r="C130" i="1"/>
  <c r="C122" i="1"/>
  <c r="C127" i="1"/>
  <c r="C116" i="1"/>
  <c r="C126" i="1"/>
  <c r="C119" i="1"/>
  <c r="C120" i="1"/>
  <c r="C131" i="1"/>
  <c r="C115" i="1"/>
  <c r="C117" i="1"/>
  <c r="C129" i="1"/>
  <c r="C128" i="1"/>
  <c r="C124" i="1"/>
  <c r="C125" i="1"/>
  <c r="C118" i="1"/>
  <c r="B144" i="1"/>
  <c r="B143" i="1"/>
  <c r="C123" i="1"/>
  <c r="C132" i="1"/>
  <c r="C133" i="1"/>
  <c r="H133" i="1"/>
  <c r="H126" i="1"/>
  <c r="I120" i="1"/>
  <c r="H120" i="1"/>
  <c r="H131" i="1"/>
  <c r="H115" i="1"/>
  <c r="H122" i="1"/>
  <c r="H132" i="1"/>
  <c r="I119" i="1"/>
  <c r="H119" i="1"/>
  <c r="H117" i="1"/>
  <c r="H130" i="1"/>
  <c r="H123" i="1"/>
  <c r="H114" i="1"/>
  <c r="H116" i="1"/>
  <c r="H129" i="1"/>
  <c r="H127" i="1"/>
  <c r="H124" i="1"/>
  <c r="I121" i="1"/>
  <c r="H121" i="1"/>
  <c r="I118" i="1"/>
  <c r="H118" i="1"/>
  <c r="A155" i="1"/>
  <c r="I131" i="1"/>
  <c r="I132" i="1"/>
  <c r="I130" i="1"/>
  <c r="I129" i="1"/>
  <c r="I124" i="1"/>
  <c r="C163" i="1" s="1"/>
  <c r="I133" i="1"/>
  <c r="I116" i="1"/>
  <c r="E7" i="1"/>
  <c r="E8" i="1"/>
  <c r="H134" i="1" l="1"/>
  <c r="I125" i="1"/>
  <c r="I127" i="1"/>
  <c r="I117" i="1"/>
  <c r="I114" i="1"/>
  <c r="I123" i="1"/>
  <c r="I126" i="1"/>
  <c r="I128" i="1"/>
  <c r="I113" i="1"/>
  <c r="I115" i="1"/>
  <c r="I122" i="1"/>
  <c r="E6" i="1"/>
</calcChain>
</file>

<file path=xl/sharedStrings.xml><?xml version="1.0" encoding="utf-8"?>
<sst xmlns="http://schemas.openxmlformats.org/spreadsheetml/2006/main" count="93" uniqueCount="65">
  <si>
    <t>mu</t>
  </si>
  <si>
    <t>Mode</t>
  </si>
  <si>
    <t>Sigma</t>
  </si>
  <si>
    <t>mu+S^2/2</t>
  </si>
  <si>
    <t xml:space="preserve">Sigma^2 </t>
  </si>
  <si>
    <t>Std.Dev</t>
  </si>
  <si>
    <t>Median</t>
  </si>
  <si>
    <t>Mean</t>
  </si>
  <si>
    <t>Total Income: Normal Distribution</t>
  </si>
  <si>
    <t>Households: Normal Distribution</t>
  </si>
  <si>
    <t>Underlying mathematical details (Parameters of the two Normal distributions)</t>
  </si>
  <si>
    <t>Interpretations: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</si>
  <si>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</si>
  <si>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</si>
  <si>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</si>
  <si>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</si>
  <si>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</si>
  <si>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</si>
  <si>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</si>
  <si>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</si>
  <si>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</si>
  <si>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</si>
  <si>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Schield (2014).  Creating the LogNormal Distribution. </t>
  </si>
  <si>
    <t>Percentage of total income that is earned by above-average income households.</t>
  </si>
  <si>
    <r>
      <t>"</t>
    </r>
    <r>
      <rPr>
        <b/>
        <sz val="10"/>
        <rFont val="Arial"/>
        <family val="2"/>
      </rPr>
      <t>Excess Income</t>
    </r>
    <r>
      <rPr>
        <sz val="10"/>
        <rFont val="Arial"/>
        <family val="2"/>
      </rPr>
      <t>":  Income in Excess of the Mean (Equal-Share) Income</t>
    </r>
  </si>
  <si>
    <t>STARTING FROM THE BOTTOM:</t>
  </si>
  <si>
    <t>STARTING FROM THE TOP:</t>
  </si>
  <si>
    <t>Inc%</t>
  </si>
  <si>
    <t>/HH%</t>
  </si>
  <si>
    <t>CDF</t>
  </si>
  <si>
    <t>XS/TTL</t>
  </si>
  <si>
    <t>Gini Coefficient</t>
  </si>
  <si>
    <t>Percentage of households that have above-average incomes</t>
  </si>
  <si>
    <t>Percentage of total income that is Excess Income.</t>
  </si>
  <si>
    <t>TOTAL</t>
  </si>
  <si>
    <t>CDF: "Cumulative Distribution Function"</t>
  </si>
  <si>
    <t>PDF "Probability Distribution Function"</t>
  </si>
  <si>
    <t>The sum of the two percentages shown above is always 100% for a Log-Normal distribution.</t>
  </si>
  <si>
    <t>Theorem1:</t>
  </si>
  <si>
    <t>Theorem2</t>
  </si>
  <si>
    <t>The second percentage above is always twice the first for a log-normal distribution</t>
  </si>
  <si>
    <t>This theorem has been tested empirically, but has not been proven analytically</t>
  </si>
  <si>
    <t>Formula</t>
  </si>
  <si>
    <t>See Theorem 1</t>
  </si>
  <si>
    <t>3E</t>
  </si>
  <si>
    <t>CDF$ /</t>
  </si>
  <si>
    <t>CDF#</t>
  </si>
  <si>
    <t>Same applies for the two percentage for above-average incomes and households.</t>
  </si>
  <si>
    <t>Schield Cumulative Balance Theorem</t>
  </si>
  <si>
    <t>Percentage of households that have below-average assets.</t>
  </si>
  <si>
    <t>Percentage of households that have above-average assets.</t>
  </si>
  <si>
    <t>Percentage of total assets owned by above-average asset households.</t>
  </si>
  <si>
    <t>Percentage of subjects that have below-average Value</t>
  </si>
  <si>
    <t>Share of total value earned by sbuejcts with below-average Value.</t>
  </si>
  <si>
    <t>ValuePDF</t>
  </si>
  <si>
    <t>of Value</t>
  </si>
  <si>
    <t>Subjects</t>
  </si>
  <si>
    <t>Pctg of</t>
  </si>
  <si>
    <t>Pctg</t>
  </si>
  <si>
    <t>Assume Subjects are distributed log-normally by Value. Enter Mean and Median</t>
  </si>
  <si>
    <t>Distribution of Subjects</t>
  </si>
  <si>
    <t>Distribution of Total Amount</t>
  </si>
  <si>
    <t>are below average</t>
  </si>
  <si>
    <t>Pctg of Subjects that</t>
  </si>
  <si>
    <t>Let Median = 100.   Set Mean to reflect Mean-Median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</si>
</sst>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%"/>
    <numFmt numFmtId="166" formatCode="0.000"/>
    <numFmt numFmtId="167" formatCode="#,##0.0"/>
    <numFmt numFmtId="168" formatCode="0.000%"/>
    <numFmt numFmtId="169" formatCode="0.0000%"/>
    <numFmt numFmtId="170" formatCode="0.0000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0" borderId="0" xfId="0" quotePrefix="1"/>
    <xf numFmtId="0" fontId="0" fillId="0" borderId="5" xfId="0" applyBorder="1"/>
    <xf numFmtId="166" fontId="0" fillId="0" borderId="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0" xfId="0" applyFont="1" applyAlignment="1">
      <alignment horizontal="right"/>
    </xf>
    <xf numFmtId="166" fontId="0" fillId="0" borderId="4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3" fillId="0" borderId="0" xfId="0" quotePrefix="1" applyFont="1"/>
    <xf numFmtId="0" fontId="0" fillId="2" borderId="0" xfId="0" applyFill="1"/>
    <xf numFmtId="164" fontId="1" fillId="2" borderId="0" xfId="0" quotePrefix="1" applyNumberFormat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1" fillId="0" borderId="0" xfId="0" quotePrefix="1" applyNumberFormat="1" applyFont="1" applyBorder="1" applyAlignment="1">
      <alignment horizontal="center"/>
    </xf>
    <xf numFmtId="3" fontId="1" fillId="0" borderId="0" xfId="0" quotePrefix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0" fillId="0" borderId="0" xfId="0" applyNumberFormat="1"/>
    <xf numFmtId="3" fontId="5" fillId="0" borderId="8" xfId="0" applyNumberFormat="1" applyFont="1" applyFill="1" applyBorder="1" applyAlignment="1">
      <alignment horizontal="center"/>
    </xf>
    <xf numFmtId="3" fontId="0" fillId="0" borderId="10" xfId="0" quotePrefix="1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1" fillId="0" borderId="0" xfId="0" quotePrefix="1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0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6" fillId="0" borderId="0" xfId="0" applyFont="1"/>
    <xf numFmtId="167" fontId="0" fillId="0" borderId="0" xfId="0" applyNumberFormat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3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9" fontId="0" fillId="0" borderId="0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3" fontId="2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" xfId="0" quotePrefix="1" applyBorder="1"/>
    <xf numFmtId="165" fontId="1" fillId="0" borderId="5" xfId="0" quotePrefix="1" applyNumberFormat="1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0" fontId="0" fillId="0" borderId="7" xfId="0" quotePrefix="1" applyNumberFormat="1" applyBorder="1" applyAlignment="1">
      <alignment horizontal="center"/>
    </xf>
    <xf numFmtId="165" fontId="1" fillId="0" borderId="3" xfId="0" quotePrefix="1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0" fontId="0" fillId="0" borderId="4" xfId="0" quotePrefix="1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Distribution</a:t>
            </a:r>
            <a:r>
              <a:rPr lang="en-US" sz="1800" b="1" baseline="0"/>
              <a:t> of </a:t>
            </a:r>
            <a:r>
              <a:rPr lang="en-US" sz="1800" b="1"/>
              <a:t>Total Value in Five-Point Bins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83911782600784E-2"/>
          <c:y val="0.14427175532245731"/>
          <c:w val="0.87143353273734181"/>
          <c:h val="0.63968842325283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'LN2'!$C$112</c:f>
              <c:strCache>
                <c:ptCount val="1"/>
                <c:pt idx="0">
                  <c:v>ValuePDF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'LN2'!$A$113:$A$132</c:f>
              <c:numCache>
                <c:formatCode>0%</c:formatCode>
                <c:ptCount val="20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cat>
          <c:val>
            <c:numRef>
              <c:f>'LN2'!$C$114:$C$133</c:f>
              <c:numCache>
                <c:formatCode>0.0%</c:formatCode>
                <c:ptCount val="20"/>
                <c:pt idx="0">
                  <c:v>2.3842978370325943E-3</c:v>
                </c:pt>
                <c:pt idx="1">
                  <c:v>4.582678431105932E-3</c:v>
                </c:pt>
                <c:pt idx="2">
                  <c:v>6.4528000171804947E-3</c:v>
                </c:pt>
                <c:pt idx="3">
                  <c:v>8.3222091895457807E-3</c:v>
                </c:pt>
                <c:pt idx="4">
                  <c:v>1.0278122824615817E-2</c:v>
                </c:pt>
                <c:pt idx="5">
                  <c:v>1.2375337167863265E-2</c:v>
                </c:pt>
                <c:pt idx="6">
                  <c:v>1.4662554492514017E-2</c:v>
                </c:pt>
                <c:pt idx="7">
                  <c:v>1.7191917407388957E-2</c:v>
                </c:pt>
                <c:pt idx="8">
                  <c:v>2.0025281174071152E-2</c:v>
                </c:pt>
                <c:pt idx="9">
                  <c:v>2.3240747183438062E-2</c:v>
                </c:pt>
                <c:pt idx="10">
                  <c:v>2.6941490373965704E-2</c:v>
                </c:pt>
                <c:pt idx="11">
                  <c:v>3.126934282349253E-2</c:v>
                </c:pt>
                <c:pt idx="12">
                  <c:v>3.6427450736031902E-2</c:v>
                </c:pt>
                <c:pt idx="13">
                  <c:v>4.2720844202034092E-2</c:v>
                </c:pt>
                <c:pt idx="14">
                  <c:v>5.0635089934286226E-2</c:v>
                </c:pt>
                <c:pt idx="15">
                  <c:v>6.1004908674824943E-2</c:v>
                </c:pt>
                <c:pt idx="16">
                  <c:v>7.5429128585812133E-2</c:v>
                </c:pt>
                <c:pt idx="17">
                  <c:v>9.7527287192426315E-2</c:v>
                </c:pt>
                <c:pt idx="18">
                  <c:v>0.13843724589567818</c:v>
                </c:pt>
                <c:pt idx="19">
                  <c:v>0.31457404908093134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106640"/>
        <c:axId val="549105856"/>
      </c:barChart>
      <c:catAx>
        <c:axId val="54910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Percentage</a:t>
                </a:r>
                <a:r>
                  <a:rPr lang="en-US" sz="1100" b="1" baseline="0"/>
                  <a:t> of </a:t>
                </a:r>
                <a:r>
                  <a:rPr lang="en-US" sz="1100" b="1"/>
                  <a:t>Total Value in Five</a:t>
                </a:r>
                <a:r>
                  <a:rPr lang="en-US" sz="1100" b="1" baseline="0"/>
                  <a:t> Point Bins</a:t>
                </a:r>
                <a:br>
                  <a:rPr lang="en-US" sz="1100" b="1" baseline="0"/>
                </a:br>
                <a:r>
                  <a:rPr lang="en-US" sz="1100" b="1" baseline="0"/>
                  <a:t>Value on horizontal axis is the Minimum for the bin</a:t>
                </a:r>
                <a:endParaRPr lang="en-US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5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9105856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66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Total</a:t>
            </a:r>
            <a:r>
              <a:rPr lang="en-US" b="1" baseline="0">
                <a:solidFill>
                  <a:schemeClr val="tx1"/>
                </a:solidFill>
              </a:rPr>
              <a:t> Value</a:t>
            </a:r>
            <a:r>
              <a:rPr lang="en-US" b="1">
                <a:solidFill>
                  <a:schemeClr val="tx1"/>
                </a:solidFill>
              </a:rPr>
              <a:t> (% of Total) vs # of Subjects (% of Total) </a:t>
            </a:r>
          </a:p>
          <a:p>
            <a:pPr>
              <a:defRPr/>
            </a:pPr>
            <a:r>
              <a:rPr lang="en-US" b="1">
                <a:solidFill>
                  <a:schemeClr val="tx1"/>
                </a:solidFill>
              </a:rPr>
              <a:t>Cumulative:</a:t>
            </a:r>
            <a:r>
              <a:rPr lang="en-US" b="1" baseline="0">
                <a:solidFill>
                  <a:schemeClr val="tx1"/>
                </a:solidFill>
              </a:rPr>
              <a:t> </a:t>
            </a:r>
            <a:r>
              <a:rPr lang="en-US" b="1">
                <a:solidFill>
                  <a:schemeClr val="tx1"/>
                </a:solidFill>
              </a:rPr>
              <a:t>Bottom 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475364630054"/>
          <c:y val="0.15435210008936551"/>
          <c:w val="0.83449018239808637"/>
          <c:h val="0.678969552398443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'LN2'!$B$112</c:f>
              <c:strCache>
                <c:ptCount val="1"/>
                <c:pt idx="0">
                  <c:v>of Value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'LN2'!$A$113:$A$133</c:f>
              <c:numCache>
                <c:formatCode>0%</c:formatCode>
                <c:ptCount val="2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0.99990000000000001</c:v>
                </c:pt>
              </c:numCache>
            </c:numRef>
          </c:xVal>
          <c:yVal>
            <c:numRef>
              <c:f>'LN2'!$B$113:$B$133</c:f>
              <c:numCache>
                <c:formatCode>0.0%</c:formatCode>
                <c:ptCount val="21"/>
                <c:pt idx="0" formatCode="0.00%">
                  <c:v>0</c:v>
                </c:pt>
                <c:pt idx="1">
                  <c:v>2.3842978370325943E-3</c:v>
                </c:pt>
                <c:pt idx="2">
                  <c:v>6.9669762681385267E-3</c:v>
                </c:pt>
                <c:pt idx="3">
                  <c:v>1.3419776285319021E-2</c:v>
                </c:pt>
                <c:pt idx="4">
                  <c:v>2.1741985474864802E-2</c:v>
                </c:pt>
                <c:pt idx="5">
                  <c:v>3.2020108299480619E-2</c:v>
                </c:pt>
                <c:pt idx="6">
                  <c:v>4.4395445467343884E-2</c:v>
                </c:pt>
                <c:pt idx="7">
                  <c:v>5.9057999959857901E-2</c:v>
                </c:pt>
                <c:pt idx="8">
                  <c:v>7.6249917367246858E-2</c:v>
                </c:pt>
                <c:pt idx="9">
                  <c:v>9.6275198541318011E-2</c:v>
                </c:pt>
                <c:pt idx="10">
                  <c:v>0.11951594572475607</c:v>
                </c:pt>
                <c:pt idx="11">
                  <c:v>0.14645743609872178</c:v>
                </c:pt>
                <c:pt idx="12">
                  <c:v>0.17772677892221431</c:v>
                </c:pt>
                <c:pt idx="13">
                  <c:v>0.21415422965824621</c:v>
                </c:pt>
                <c:pt idx="14">
                  <c:v>0.2568750738602803</c:v>
                </c:pt>
                <c:pt idx="15">
                  <c:v>0.30751016379456653</c:v>
                </c:pt>
                <c:pt idx="16">
                  <c:v>0.36851507246939147</c:v>
                </c:pt>
                <c:pt idx="17">
                  <c:v>0.4439442010552036</c:v>
                </c:pt>
                <c:pt idx="18">
                  <c:v>0.54147148824762992</c:v>
                </c:pt>
                <c:pt idx="19">
                  <c:v>0.6799087341433081</c:v>
                </c:pt>
                <c:pt idx="20">
                  <c:v>0.99448278322423944</c:v>
                </c:pt>
              </c:numCache>
            </c:numRef>
          </c:yVal>
          <c:smooth val="1"/>
        </c:ser>
        <c:ser>
          <c:idx val="0"/>
          <c:order val="1"/>
          <c:tx>
            <c:v>Equality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06248"/>
        <c:axId val="549102720"/>
      </c:scatterChart>
      <c:valAx>
        <c:axId val="5491062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 Percentage of Subjects by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2720"/>
        <c:crosses val="autoZero"/>
        <c:crossBetween val="midCat"/>
      </c:valAx>
      <c:valAx>
        <c:axId val="549102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Percentage of Total Income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62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chemeClr val="tx1"/>
                </a:solidFill>
                <a:effectLst/>
              </a:rPr>
              <a:t>Total Value (% of Total) vs # of Subjects (% of Total) 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b="1">
                <a:solidFill>
                  <a:schemeClr val="tx1"/>
                </a:solidFill>
              </a:rPr>
              <a:t>Cumulative Top Down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475364630054"/>
          <c:y val="0.15435210008936551"/>
          <c:w val="0.83449018239808637"/>
          <c:h val="0.678969552398443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'LN2'!$B$112</c:f>
              <c:strCache>
                <c:ptCount val="1"/>
                <c:pt idx="0">
                  <c:v>of Value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'LN2'!$F$113:$F$126</c:f>
              <c:numCache>
                <c:formatCode>0%</c:formatCode>
                <c:ptCount val="1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0.02</c:v>
                </c:pt>
                <c:pt idx="11">
                  <c:v>0.01</c:v>
                </c:pt>
                <c:pt idx="12" formatCode="0.0%">
                  <c:v>5.0000000000000001E-3</c:v>
                </c:pt>
                <c:pt idx="13" formatCode="0.0%">
                  <c:v>2E-3</c:v>
                </c:pt>
              </c:numCache>
            </c:numRef>
          </c:xVal>
          <c:yVal>
            <c:numRef>
              <c:f>'LN2'!$G$113:$G$126</c:f>
              <c:numCache>
                <c:formatCode>0.0%</c:formatCode>
                <c:ptCount val="14"/>
                <c:pt idx="0">
                  <c:v>0.8804840542752439</c:v>
                </c:pt>
                <c:pt idx="1">
                  <c:v>0.85354256390127825</c:v>
                </c:pt>
                <c:pt idx="2">
                  <c:v>0.82227322107778567</c:v>
                </c:pt>
                <c:pt idx="3">
                  <c:v>0.78584577034175385</c:v>
                </c:pt>
                <c:pt idx="4">
                  <c:v>0.7431249261397197</c:v>
                </c:pt>
                <c:pt idx="5">
                  <c:v>0.69248983620543347</c:v>
                </c:pt>
                <c:pt idx="6">
                  <c:v>0.63148492753060848</c:v>
                </c:pt>
                <c:pt idx="7">
                  <c:v>0.5560557989447964</c:v>
                </c:pt>
                <c:pt idx="8">
                  <c:v>0.45852851175237008</c:v>
                </c:pt>
                <c:pt idx="9">
                  <c:v>0.3200912658566919</c:v>
                </c:pt>
                <c:pt idx="10">
                  <c:v>0.19042291503870257</c:v>
                </c:pt>
                <c:pt idx="11">
                  <c:v>0.12529080413322236</c:v>
                </c:pt>
                <c:pt idx="12">
                  <c:v>8.0993598257007804E-2</c:v>
                </c:pt>
                <c:pt idx="13">
                  <c:v>4.4494809668450097E-2</c:v>
                </c:pt>
              </c:numCache>
            </c:numRef>
          </c:yVal>
          <c:smooth val="1"/>
        </c:ser>
        <c:ser>
          <c:idx val="0"/>
          <c:order val="1"/>
          <c:tx>
            <c:v>Equality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03504"/>
        <c:axId val="550726248"/>
      </c:scatterChart>
      <c:valAx>
        <c:axId val="549103504"/>
        <c:scaling>
          <c:orientation val="minMax"/>
          <c:max val="0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 Percentage of Households top down by Income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26248"/>
        <c:crosses val="autoZero"/>
        <c:crossBetween val="midCat"/>
      </c:valAx>
      <c:valAx>
        <c:axId val="550726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Percentage of Total Assets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35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19048</xdr:rowOff>
    </xdr:from>
    <xdr:to>
      <xdr:col>9</xdr:col>
      <xdr:colOff>238125</xdr:colOff>
      <xdr:row>31</xdr:row>
      <xdr:rowOff>46540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28574</xdr:rowOff>
    </xdr:from>
    <xdr:to>
      <xdr:col>10</xdr:col>
      <xdr:colOff>9525</xdr:colOff>
      <xdr:row>75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10</xdr:col>
      <xdr:colOff>9525</xdr:colOff>
      <xdr:row>99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1.77643E-7</cdr:x>
      <cdr:y>0.94896</cdr:y>
    </cdr:from>
    <cdr:to>
      <cdr:x>0.305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3305176"/>
          <a:ext cx="1716929" cy="177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Lognormal</a:t>
          </a:r>
          <a:r>
            <a:rPr lang="en-US" sz="800" baseline="0"/>
            <a:t> Distribution</a:t>
          </a:r>
          <a:endParaRPr lang="en-US" sz="1100"/>
        </a:p>
      </cdr:txBody>
    </cdr:sp>
  </cdr:relSizeAnchor>
  <cdr:relSizeAnchor xmlns:cdr="http://schemas.openxmlformats.org/drawingml/2006/chartDrawing">
    <cdr:from>
      <cdr:x>0.67833</cdr:x>
      <cdr:y>0.9517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18525" y="3314700"/>
          <a:ext cx="1810750" cy="16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Mean 500K; Median</a:t>
          </a:r>
          <a:r>
            <a:rPr lang="en-US" sz="800" baseline="0"/>
            <a:t> 80K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0.93566</cdr:y>
    </cdr:from>
    <cdr:to>
      <cdr:x>0.34279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24226"/>
          <a:ext cx="2063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0.16192</cdr:x>
      <cdr:y>0.44861</cdr:y>
    </cdr:from>
    <cdr:to>
      <cdr:x>0.65032</cdr:x>
      <cdr:y>0.57105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74725" y="1593850"/>
          <a:ext cx="2940050" cy="434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Cumulative from the Bottom Up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0.93566</cdr:y>
    </cdr:from>
    <cdr:to>
      <cdr:x>0.34279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24226"/>
          <a:ext cx="2063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0.52425</cdr:x>
      <cdr:y>0.72743</cdr:y>
    </cdr:from>
    <cdr:to>
      <cdr:x>1</cdr:x>
      <cdr:y>0.86327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55880" y="2584441"/>
          <a:ext cx="2863920" cy="48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Cumulative from the Top Down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view="pageLayout" zoomScaleNormal="100" workbookViewId="0">
      <selection activeCell="C4" sqref="C4"/>
    </sheetView>
  </sheetViews>
  <sheetFormatPr defaultRowHeight="12.75" x14ac:dyDescent="0.2"/>
  <cols>
    <col min="1" max="9" width="9.5703125" customWidth="1"/>
    <col min="10" max="10" width="4" style="54" customWidth="1"/>
    <col min="11" max="11" width="9.140625" customWidth="1"/>
    <col min="12" max="12" width="6.5703125" customWidth="1"/>
  </cols>
  <sheetData>
    <row r="1" spans="1:12" ht="12.75" customHeight="1" x14ac:dyDescent="0.2">
      <c r="A1" s="4" t="s">
        <v>59</v>
      </c>
      <c r="B1" s="1"/>
      <c r="C1" s="1"/>
      <c r="D1" s="1"/>
      <c r="E1" s="1"/>
      <c r="F1" s="1"/>
      <c r="G1" s="1"/>
      <c r="H1" s="1"/>
      <c r="I1" s="12" t="s">
        <v>44</v>
      </c>
      <c r="J1" s="57">
        <v>1</v>
      </c>
      <c r="K1" s="1"/>
    </row>
    <row r="2" spans="1:12" ht="12.75" customHeight="1" x14ac:dyDescent="0.2">
      <c r="A2" s="11"/>
      <c r="B2" s="72" t="s">
        <v>64</v>
      </c>
      <c r="D2" s="20"/>
      <c r="E2" s="20"/>
      <c r="J2" s="57">
        <v>2</v>
      </c>
      <c r="L2" s="15"/>
    </row>
    <row r="3" spans="1:12" ht="12.75" customHeight="1" x14ac:dyDescent="0.2">
      <c r="J3" s="57">
        <v>3</v>
      </c>
    </row>
    <row r="4" spans="1:12" ht="12.75" customHeight="1" thickBot="1" x14ac:dyDescent="0.25">
      <c r="A4" s="47" t="s">
        <v>60</v>
      </c>
      <c r="C4" s="10"/>
      <c r="D4" s="4" t="s">
        <v>61</v>
      </c>
      <c r="J4" s="57">
        <v>4</v>
      </c>
    </row>
    <row r="5" spans="1:12" ht="12.75" customHeight="1" thickBot="1" x14ac:dyDescent="0.25">
      <c r="A5" s="9" t="s">
        <v>6</v>
      </c>
      <c r="B5" s="35">
        <v>100</v>
      </c>
      <c r="C5" s="10"/>
      <c r="D5" s="9" t="s">
        <v>6</v>
      </c>
      <c r="E5" s="25">
        <f>EXP(G169)</f>
        <v>399.99999999999955</v>
      </c>
      <c r="G5" s="27">
        <f>2*_xlfn.NORM.S.DIST(C172/SQRT(2),1)-1</f>
        <v>0.59490403356697508</v>
      </c>
      <c r="H5" s="47" t="s">
        <v>31</v>
      </c>
      <c r="J5" s="57">
        <v>5</v>
      </c>
    </row>
    <row r="6" spans="1:12" ht="12.75" customHeight="1" thickBot="1" x14ac:dyDescent="0.3">
      <c r="A6" s="9" t="s">
        <v>7</v>
      </c>
      <c r="B6" s="35">
        <v>200</v>
      </c>
      <c r="C6" s="5"/>
      <c r="D6" s="9" t="s">
        <v>7</v>
      </c>
      <c r="E6" s="26">
        <f>EXP(G170)</f>
        <v>799.99999999999841</v>
      </c>
      <c r="G6" s="70">
        <f>_xlfn.LOGNORM.DIST($B$6,$C$169,$C$172,1)</f>
        <v>0.72197041217151092</v>
      </c>
      <c r="H6" s="21" t="s">
        <v>63</v>
      </c>
      <c r="J6" s="57">
        <v>6</v>
      </c>
    </row>
    <row r="7" spans="1:12" ht="12.75" customHeight="1" x14ac:dyDescent="0.2">
      <c r="A7" s="9" t="s">
        <v>1</v>
      </c>
      <c r="B7" s="36">
        <f>EXP(C169-C171)</f>
        <v>25.00000000000005</v>
      </c>
      <c r="D7" s="9" t="s">
        <v>1</v>
      </c>
      <c r="E7" s="37">
        <f>EXP(G169-G171)</f>
        <v>100.00000000000004</v>
      </c>
      <c r="F7" s="10"/>
      <c r="H7" s="4" t="s">
        <v>62</v>
      </c>
      <c r="J7" s="57">
        <v>7</v>
      </c>
    </row>
    <row r="8" spans="1:12" ht="12.75" customHeight="1" x14ac:dyDescent="0.2">
      <c r="A8" s="14" t="s">
        <v>5</v>
      </c>
      <c r="B8" s="28">
        <f>SQRT((EXP($C$171)-1)*EXP(2*$C$169+$C$171))</f>
        <v>346.41016151377499</v>
      </c>
      <c r="C8" s="5"/>
      <c r="D8" s="14" t="s">
        <v>5</v>
      </c>
      <c r="E8" s="71">
        <f>SQRT((EXP($G$171)-1)*EXP(2*$G$169+$G$171))</f>
        <v>1385.6406460550977</v>
      </c>
      <c r="H8" s="5"/>
      <c r="J8" s="57">
        <v>8</v>
      </c>
    </row>
    <row r="9" spans="1:12" ht="12.75" customHeight="1" x14ac:dyDescent="0.2">
      <c r="A9" s="14"/>
      <c r="B9" s="28"/>
      <c r="C9" s="5"/>
      <c r="D9" s="14"/>
      <c r="E9" s="28"/>
      <c r="H9" s="5"/>
      <c r="J9" s="57">
        <v>9</v>
      </c>
    </row>
    <row r="10" spans="1:12" ht="12.75" customHeight="1" x14ac:dyDescent="0.2">
      <c r="A10" s="14"/>
      <c r="B10" s="28"/>
      <c r="C10" s="5"/>
      <c r="D10" s="14"/>
      <c r="E10" s="28"/>
      <c r="H10" s="5"/>
      <c r="J10" s="57">
        <v>10</v>
      </c>
    </row>
    <row r="11" spans="1:12" ht="12.75" customHeight="1" x14ac:dyDescent="0.2">
      <c r="A11" s="14"/>
      <c r="B11" s="28"/>
      <c r="C11" s="5"/>
      <c r="D11" s="14"/>
      <c r="E11" s="28"/>
      <c r="H11" s="5"/>
      <c r="J11" s="57">
        <v>11</v>
      </c>
    </row>
    <row r="12" spans="1:12" ht="12.75" customHeight="1" x14ac:dyDescent="0.2">
      <c r="A12" s="14"/>
      <c r="B12" s="28"/>
      <c r="C12" s="5"/>
      <c r="D12" s="14"/>
      <c r="E12" s="28"/>
      <c r="H12" s="5"/>
      <c r="J12" s="57">
        <v>12</v>
      </c>
    </row>
    <row r="13" spans="1:12" ht="12.75" customHeight="1" x14ac:dyDescent="0.2">
      <c r="A13" s="14"/>
      <c r="B13" s="28"/>
      <c r="C13" s="5"/>
      <c r="D13" s="14"/>
      <c r="E13" s="28"/>
      <c r="H13" s="5"/>
      <c r="J13" s="57">
        <v>13</v>
      </c>
    </row>
    <row r="14" spans="1:12" ht="12.75" customHeight="1" x14ac:dyDescent="0.2">
      <c r="A14" s="14"/>
      <c r="B14" s="28"/>
      <c r="C14" s="5"/>
      <c r="D14" s="14"/>
      <c r="E14" s="28"/>
      <c r="H14" s="5"/>
      <c r="J14" s="57">
        <v>14</v>
      </c>
    </row>
    <row r="15" spans="1:12" ht="12.75" customHeight="1" x14ac:dyDescent="0.2">
      <c r="A15" s="14"/>
      <c r="B15" s="28"/>
      <c r="C15" s="5"/>
      <c r="D15" s="14"/>
      <c r="E15" s="28"/>
      <c r="H15" s="5"/>
      <c r="J15" s="57">
        <v>15</v>
      </c>
    </row>
    <row r="16" spans="1:12" ht="12.75" customHeight="1" x14ac:dyDescent="0.2">
      <c r="A16" s="14"/>
      <c r="B16" s="28"/>
      <c r="C16" s="5"/>
      <c r="D16" s="14"/>
      <c r="E16" s="28"/>
      <c r="H16" s="5"/>
      <c r="J16" s="57">
        <v>16</v>
      </c>
    </row>
    <row r="17" spans="1:10" ht="12.75" customHeight="1" x14ac:dyDescent="0.2">
      <c r="A17" s="14"/>
      <c r="B17" s="28"/>
      <c r="C17" s="5"/>
      <c r="D17" s="14"/>
      <c r="E17" s="28"/>
      <c r="H17" s="5"/>
      <c r="J17" s="57">
        <v>17</v>
      </c>
    </row>
    <row r="18" spans="1:10" ht="12.75" customHeight="1" x14ac:dyDescent="0.2">
      <c r="A18" s="14"/>
      <c r="B18" s="28"/>
      <c r="C18" s="5"/>
      <c r="D18" s="14"/>
      <c r="E18" s="28"/>
      <c r="H18" s="5"/>
      <c r="J18" s="57">
        <v>18</v>
      </c>
    </row>
    <row r="19" spans="1:10" ht="12.75" customHeight="1" x14ac:dyDescent="0.2">
      <c r="A19" s="14"/>
      <c r="B19" s="28"/>
      <c r="C19" s="5"/>
      <c r="D19" s="14"/>
      <c r="E19" s="28"/>
      <c r="H19" s="5"/>
      <c r="J19" s="57">
        <v>19</v>
      </c>
    </row>
    <row r="20" spans="1:10" ht="12.75" customHeight="1" x14ac:dyDescent="0.2">
      <c r="A20" s="14"/>
      <c r="B20" s="28"/>
      <c r="C20" s="5"/>
      <c r="D20" s="14"/>
      <c r="E20" s="28"/>
      <c r="H20" s="5"/>
      <c r="J20" s="57">
        <v>20</v>
      </c>
    </row>
    <row r="21" spans="1:10" ht="12.75" customHeight="1" x14ac:dyDescent="0.2">
      <c r="A21" s="14"/>
      <c r="B21" s="28"/>
      <c r="C21" s="5"/>
      <c r="D21" s="14"/>
      <c r="E21" s="28"/>
      <c r="H21" s="5"/>
      <c r="J21" s="57">
        <v>21</v>
      </c>
    </row>
    <row r="22" spans="1:10" ht="12.75" customHeight="1" x14ac:dyDescent="0.2">
      <c r="A22" s="14"/>
      <c r="B22" s="28"/>
      <c r="C22" s="5"/>
      <c r="D22" s="14"/>
      <c r="E22" s="28"/>
      <c r="H22" s="5"/>
      <c r="J22" s="57">
        <v>22</v>
      </c>
    </row>
    <row r="23" spans="1:10" ht="12.75" customHeight="1" x14ac:dyDescent="0.2">
      <c r="A23" s="14"/>
      <c r="B23" s="28"/>
      <c r="C23" s="5"/>
      <c r="D23" s="14"/>
      <c r="E23" s="28"/>
      <c r="H23" s="5"/>
      <c r="J23" s="57">
        <v>23</v>
      </c>
    </row>
    <row r="24" spans="1:10" ht="12.75" customHeight="1" x14ac:dyDescent="0.2">
      <c r="A24" s="14"/>
      <c r="B24" s="28"/>
      <c r="C24" s="5"/>
      <c r="D24" s="14"/>
      <c r="E24" s="28"/>
      <c r="H24" s="5"/>
      <c r="J24" s="57">
        <v>24</v>
      </c>
    </row>
    <row r="25" spans="1:10" ht="12.75" customHeight="1" x14ac:dyDescent="0.2">
      <c r="A25" s="14"/>
      <c r="B25" s="28"/>
      <c r="C25" s="5"/>
      <c r="D25" s="14"/>
      <c r="E25" s="28"/>
      <c r="H25" s="5"/>
      <c r="J25" s="57">
        <v>25</v>
      </c>
    </row>
    <row r="26" spans="1:10" ht="12.75" customHeight="1" x14ac:dyDescent="0.2">
      <c r="A26" s="14"/>
      <c r="B26" s="28"/>
      <c r="C26" s="5"/>
      <c r="D26" s="14"/>
      <c r="E26" s="28"/>
      <c r="H26" s="5"/>
      <c r="J26" s="57">
        <v>26</v>
      </c>
    </row>
    <row r="27" spans="1:10" ht="12.75" customHeight="1" x14ac:dyDescent="0.2">
      <c r="A27" s="14"/>
      <c r="B27" s="28"/>
      <c r="C27" s="5"/>
      <c r="D27" s="14"/>
      <c r="E27" s="28"/>
      <c r="H27" s="5"/>
      <c r="J27" s="57">
        <v>27</v>
      </c>
    </row>
    <row r="28" spans="1:10" ht="12.75" customHeight="1" x14ac:dyDescent="0.2">
      <c r="A28" s="14"/>
      <c r="B28" s="28"/>
      <c r="C28" s="5"/>
      <c r="D28" s="14"/>
      <c r="E28" s="28"/>
      <c r="H28" s="5"/>
      <c r="J28" s="57">
        <v>28</v>
      </c>
    </row>
    <row r="29" spans="1:10" ht="12.75" customHeight="1" x14ac:dyDescent="0.2">
      <c r="B29" s="14"/>
      <c r="C29" s="28"/>
      <c r="D29" s="5"/>
      <c r="E29" s="14"/>
      <c r="F29" s="28"/>
      <c r="G29" s="5"/>
      <c r="J29" s="57">
        <v>29</v>
      </c>
    </row>
    <row r="30" spans="1:10" ht="12.75" customHeight="1" x14ac:dyDescent="0.2">
      <c r="B30" s="14"/>
      <c r="C30" s="28"/>
      <c r="D30" s="5"/>
      <c r="E30" s="14"/>
      <c r="F30" s="28"/>
      <c r="G30" s="5"/>
      <c r="J30" s="57">
        <v>30</v>
      </c>
    </row>
    <row r="31" spans="1:10" ht="12.75" customHeight="1" x14ac:dyDescent="0.2">
      <c r="B31" s="14"/>
      <c r="C31" s="28"/>
      <c r="D31" s="5"/>
      <c r="E31" s="14"/>
      <c r="F31" s="28"/>
      <c r="G31" s="5"/>
      <c r="J31" s="57">
        <v>31</v>
      </c>
    </row>
    <row r="32" spans="1:10" ht="12.75" customHeight="1" x14ac:dyDescent="0.2">
      <c r="B32" s="14"/>
      <c r="C32" s="28"/>
      <c r="D32" s="5"/>
      <c r="E32" s="14"/>
      <c r="F32" s="28"/>
      <c r="G32" s="5"/>
      <c r="J32" s="57">
        <v>32</v>
      </c>
    </row>
    <row r="33" spans="1:10" ht="12.75" customHeight="1" x14ac:dyDescent="0.2">
      <c r="A33" s="34">
        <f>_xlfn.LOGNORM.DIST($B$6,$C$169,$C$172,1)</f>
        <v>0.72197041217151092</v>
      </c>
      <c r="B33" s="11" t="s">
        <v>52</v>
      </c>
      <c r="C33" s="28"/>
      <c r="D33" s="5"/>
      <c r="E33" s="14"/>
      <c r="F33" s="28"/>
      <c r="G33" s="5"/>
      <c r="J33" s="57">
        <v>33</v>
      </c>
    </row>
    <row r="34" spans="1:10" ht="12.75" customHeight="1" x14ac:dyDescent="0.2">
      <c r="A34" s="34">
        <f>_xlfn.LOGNORM.DIST($B$6,$G$169,$G$172,1)</f>
        <v>0.27802958782848908</v>
      </c>
      <c r="B34" s="11" t="s">
        <v>53</v>
      </c>
      <c r="C34" s="28"/>
      <c r="D34" s="5"/>
      <c r="E34" s="14"/>
      <c r="F34" s="28"/>
      <c r="G34" s="5"/>
      <c r="J34" s="57">
        <v>34</v>
      </c>
    </row>
    <row r="35" spans="1:10" ht="12.75" customHeight="1" x14ac:dyDescent="0.2">
      <c r="A35" s="60" t="s">
        <v>38</v>
      </c>
      <c r="B35" s="59" t="s">
        <v>37</v>
      </c>
      <c r="D35" s="5"/>
      <c r="E35" s="14"/>
      <c r="F35" s="28"/>
      <c r="G35" s="5"/>
      <c r="J35" s="57">
        <v>35</v>
      </c>
    </row>
    <row r="36" spans="1:10" ht="12.75" customHeight="1" x14ac:dyDescent="0.2">
      <c r="B36" s="59" t="s">
        <v>47</v>
      </c>
      <c r="D36" s="5"/>
      <c r="E36" s="14"/>
      <c r="F36" s="28"/>
      <c r="G36" s="5"/>
      <c r="J36" s="57">
        <v>36</v>
      </c>
    </row>
    <row r="37" spans="1:10" ht="12.75" customHeight="1" x14ac:dyDescent="0.2">
      <c r="B37" s="14"/>
      <c r="C37" s="28"/>
      <c r="D37" s="5"/>
      <c r="E37" s="14"/>
      <c r="F37" s="28"/>
      <c r="G37" s="5"/>
      <c r="J37" s="57">
        <v>37</v>
      </c>
    </row>
    <row r="38" spans="1:10" ht="12.75" customHeight="1" x14ac:dyDescent="0.2">
      <c r="A38" s="34">
        <f>1-_xlfn.LOGNORM.DIST($B$6,$G$169,$G$172,1)</f>
        <v>0.72197041217151092</v>
      </c>
      <c r="B38" s="11" t="s">
        <v>49</v>
      </c>
      <c r="J38" s="57">
        <v>38</v>
      </c>
    </row>
    <row r="39" spans="1:10" ht="12.75" customHeight="1" x14ac:dyDescent="0.2">
      <c r="A39" s="4" t="s">
        <v>48</v>
      </c>
      <c r="J39" s="57">
        <v>39</v>
      </c>
    </row>
    <row r="40" spans="1:10" ht="12.75" customHeight="1" x14ac:dyDescent="0.2">
      <c r="A40" s="34">
        <f>1-_xlfn.LOGNORM.DIST($B$6,$C$169,$C$172,1)</f>
        <v>0.27802958782848908</v>
      </c>
      <c r="B40" s="11" t="s">
        <v>50</v>
      </c>
      <c r="E40" s="14"/>
      <c r="F40" s="28"/>
      <c r="G40" s="5"/>
      <c r="H40" s="59" t="s">
        <v>43</v>
      </c>
      <c r="J40" s="57">
        <v>40</v>
      </c>
    </row>
    <row r="41" spans="1:10" ht="12.75" customHeight="1" x14ac:dyDescent="0.2">
      <c r="A41" s="34">
        <f>1-_xlfn.LOGNORM.DIST($B$6,$G$169,$G$172,1)</f>
        <v>0.72197041217151092</v>
      </c>
      <c r="B41" s="11" t="s">
        <v>51</v>
      </c>
      <c r="E41" s="14"/>
      <c r="F41" s="28"/>
      <c r="G41" s="5"/>
      <c r="J41" s="57">
        <v>41</v>
      </c>
    </row>
    <row r="42" spans="1:10" ht="12.75" customHeight="1" x14ac:dyDescent="0.2">
      <c r="B42" s="14"/>
      <c r="C42" s="28"/>
      <c r="D42" s="5"/>
      <c r="E42" s="14"/>
      <c r="F42" s="28"/>
      <c r="G42" s="5"/>
      <c r="J42" s="57">
        <v>42</v>
      </c>
    </row>
    <row r="43" spans="1:10" ht="12.75" customHeight="1" x14ac:dyDescent="0.2">
      <c r="B43" s="14"/>
      <c r="C43" s="28"/>
      <c r="D43" s="5"/>
      <c r="E43" s="14"/>
      <c r="F43" s="28"/>
      <c r="G43" s="5"/>
      <c r="J43" s="57">
        <v>43</v>
      </c>
    </row>
    <row r="44" spans="1:10" ht="12.75" customHeight="1" x14ac:dyDescent="0.2">
      <c r="B44" s="14"/>
      <c r="C44" s="28"/>
      <c r="D44" s="5"/>
      <c r="E44" s="14"/>
      <c r="F44" s="28"/>
      <c r="G44" s="5"/>
      <c r="J44" s="57">
        <v>44</v>
      </c>
    </row>
    <row r="45" spans="1:10" ht="12.75" customHeight="1" x14ac:dyDescent="0.2">
      <c r="B45" s="14"/>
      <c r="C45" s="28"/>
      <c r="D45" s="5"/>
      <c r="E45" s="14"/>
      <c r="F45" s="28"/>
      <c r="G45" s="5"/>
      <c r="J45" s="57">
        <v>45</v>
      </c>
    </row>
    <row r="46" spans="1:10" ht="12.75" customHeight="1" x14ac:dyDescent="0.2">
      <c r="B46" s="14"/>
      <c r="C46" s="28"/>
      <c r="D46" s="5"/>
      <c r="E46" s="14"/>
      <c r="F46" s="28"/>
      <c r="G46" s="5"/>
      <c r="J46" s="57">
        <v>46</v>
      </c>
    </row>
    <row r="47" spans="1:10" ht="12.75" customHeight="1" x14ac:dyDescent="0.2">
      <c r="B47" s="14"/>
      <c r="C47" s="28"/>
      <c r="D47" s="5"/>
      <c r="E47" s="14"/>
      <c r="F47" s="28"/>
      <c r="G47" s="5"/>
      <c r="J47" s="57">
        <v>47</v>
      </c>
    </row>
    <row r="48" spans="1:10" ht="12.75" customHeight="1" x14ac:dyDescent="0.2">
      <c r="B48" s="14"/>
      <c r="C48" s="28"/>
      <c r="D48" s="5"/>
      <c r="E48" s="14"/>
      <c r="F48" s="28"/>
      <c r="G48" s="5"/>
      <c r="J48" s="57">
        <v>48</v>
      </c>
    </row>
    <row r="49" spans="2:10" ht="12.75" customHeight="1" x14ac:dyDescent="0.2">
      <c r="B49" s="14"/>
      <c r="C49" s="28"/>
      <c r="D49" s="5"/>
      <c r="E49" s="14"/>
      <c r="F49" s="28"/>
      <c r="G49" s="5"/>
      <c r="J49" s="57">
        <v>49</v>
      </c>
    </row>
    <row r="50" spans="2:10" ht="12.75" customHeight="1" x14ac:dyDescent="0.2">
      <c r="B50" s="14"/>
      <c r="C50" s="28"/>
      <c r="D50" s="5"/>
      <c r="E50" s="14"/>
      <c r="F50" s="28"/>
      <c r="G50" s="5"/>
      <c r="J50" s="57">
        <v>50</v>
      </c>
    </row>
    <row r="51" spans="2:10" ht="12.75" customHeight="1" x14ac:dyDescent="0.2">
      <c r="B51" s="14"/>
      <c r="C51" s="28"/>
      <c r="D51" s="5"/>
      <c r="E51" s="14"/>
      <c r="F51" s="28"/>
      <c r="G51" s="5"/>
      <c r="J51" s="57">
        <v>51</v>
      </c>
    </row>
    <row r="52" spans="2:10" ht="12.75" customHeight="1" x14ac:dyDescent="0.2">
      <c r="B52" s="14"/>
      <c r="C52" s="28"/>
      <c r="D52" s="5"/>
      <c r="E52" s="14"/>
      <c r="F52" s="28"/>
      <c r="G52" s="5"/>
      <c r="J52" s="57">
        <v>52</v>
      </c>
    </row>
    <row r="53" spans="2:10" ht="12.75" customHeight="1" x14ac:dyDescent="0.2">
      <c r="B53" s="14"/>
      <c r="C53" s="28"/>
      <c r="D53" s="5"/>
      <c r="E53" s="14"/>
      <c r="F53" s="28"/>
      <c r="G53" s="5"/>
      <c r="J53" s="57">
        <v>53</v>
      </c>
    </row>
    <row r="54" spans="2:10" ht="12.75" customHeight="1" x14ac:dyDescent="0.2">
      <c r="B54" s="14"/>
      <c r="C54" s="28"/>
      <c r="D54" s="5"/>
      <c r="E54" s="14"/>
      <c r="F54" s="28"/>
      <c r="G54" s="5"/>
      <c r="J54" s="57">
        <v>54</v>
      </c>
    </row>
    <row r="55" spans="2:10" ht="12.75" customHeight="1" x14ac:dyDescent="0.2">
      <c r="B55" s="14"/>
      <c r="C55" s="28"/>
      <c r="D55" s="5"/>
      <c r="E55" s="14"/>
      <c r="F55" s="28"/>
      <c r="G55" s="5"/>
      <c r="J55" s="57">
        <v>55</v>
      </c>
    </row>
    <row r="56" spans="2:10" ht="12.75" customHeight="1" x14ac:dyDescent="0.2">
      <c r="B56" s="14"/>
      <c r="C56" s="28"/>
      <c r="D56" s="5"/>
      <c r="E56" s="14"/>
      <c r="F56" s="28"/>
      <c r="G56" s="5"/>
      <c r="J56" s="57">
        <v>56</v>
      </c>
    </row>
    <row r="57" spans="2:10" ht="12.75" customHeight="1" x14ac:dyDescent="0.2">
      <c r="B57" s="14"/>
      <c r="C57" s="28"/>
      <c r="D57" s="5"/>
      <c r="E57" s="14"/>
      <c r="F57" s="28"/>
      <c r="G57" s="5"/>
      <c r="J57" s="57">
        <v>57</v>
      </c>
    </row>
    <row r="58" spans="2:10" ht="12.75" customHeight="1" x14ac:dyDescent="0.2">
      <c r="B58" s="14"/>
      <c r="C58" s="28"/>
      <c r="D58" s="5"/>
      <c r="E58" s="14"/>
      <c r="F58" s="28"/>
      <c r="G58" s="5"/>
      <c r="J58" s="57">
        <v>58</v>
      </c>
    </row>
    <row r="59" spans="2:10" ht="12.75" customHeight="1" x14ac:dyDescent="0.2">
      <c r="B59" s="14"/>
      <c r="C59" s="28"/>
      <c r="D59" s="5"/>
      <c r="E59" s="14"/>
      <c r="F59" s="28"/>
      <c r="G59" s="5"/>
      <c r="J59" s="57">
        <v>59</v>
      </c>
    </row>
    <row r="60" spans="2:10" ht="12.75" customHeight="1" x14ac:dyDescent="0.2">
      <c r="B60" s="14"/>
      <c r="C60" s="28"/>
      <c r="D60" s="5"/>
      <c r="E60" s="14"/>
      <c r="F60" s="28"/>
      <c r="G60" s="5"/>
      <c r="J60" s="57">
        <v>60</v>
      </c>
    </row>
    <row r="61" spans="2:10" ht="12.75" customHeight="1" x14ac:dyDescent="0.2">
      <c r="B61" s="14"/>
      <c r="C61" s="28"/>
      <c r="D61" s="5"/>
      <c r="E61" s="14"/>
      <c r="F61" s="28"/>
      <c r="G61" s="5"/>
      <c r="J61" s="57">
        <v>61</v>
      </c>
    </row>
    <row r="62" spans="2:10" ht="12.75" customHeight="1" x14ac:dyDescent="0.2">
      <c r="B62" s="14"/>
      <c r="C62" s="28"/>
      <c r="D62" s="5"/>
      <c r="E62" s="14"/>
      <c r="F62" s="28"/>
      <c r="G62" s="5"/>
      <c r="J62" s="57">
        <v>62</v>
      </c>
    </row>
    <row r="63" spans="2:10" ht="12.75" customHeight="1" x14ac:dyDescent="0.2">
      <c r="B63" s="14"/>
      <c r="C63" s="28"/>
      <c r="D63" s="5"/>
      <c r="E63" s="14"/>
      <c r="F63" s="28"/>
      <c r="G63" s="5"/>
      <c r="J63" s="57">
        <v>63</v>
      </c>
    </row>
    <row r="64" spans="2:10" ht="12.75" customHeight="1" x14ac:dyDescent="0.2">
      <c r="B64" s="14"/>
      <c r="C64" s="28"/>
      <c r="D64" s="5"/>
      <c r="E64" s="14"/>
      <c r="F64" s="28"/>
      <c r="G64" s="5"/>
      <c r="J64" s="57">
        <v>64</v>
      </c>
    </row>
    <row r="65" spans="2:11" ht="12.75" customHeight="1" x14ac:dyDescent="0.2">
      <c r="B65" s="14"/>
      <c r="C65" s="28"/>
      <c r="D65" s="5"/>
      <c r="E65" s="14"/>
      <c r="F65" s="28"/>
      <c r="G65" s="5"/>
      <c r="J65" s="57">
        <v>65</v>
      </c>
    </row>
    <row r="66" spans="2:11" ht="12.75" customHeight="1" x14ac:dyDescent="0.2">
      <c r="B66" s="14"/>
      <c r="C66" s="28"/>
      <c r="D66" s="5"/>
      <c r="E66" s="14"/>
      <c r="F66" s="28"/>
      <c r="G66" s="5"/>
      <c r="J66" s="57">
        <v>66</v>
      </c>
    </row>
    <row r="67" spans="2:11" ht="12.75" customHeight="1" x14ac:dyDescent="0.2">
      <c r="B67" s="14"/>
      <c r="C67" s="28"/>
      <c r="D67" s="5"/>
      <c r="E67" s="14"/>
      <c r="F67" s="28"/>
      <c r="G67" s="5"/>
      <c r="J67" s="57">
        <v>67</v>
      </c>
    </row>
    <row r="68" spans="2:11" ht="12.75" customHeight="1" x14ac:dyDescent="0.2">
      <c r="B68" s="14"/>
      <c r="C68" s="28"/>
      <c r="D68" s="5"/>
      <c r="E68" s="14"/>
      <c r="F68" s="28"/>
      <c r="G68" s="5"/>
      <c r="J68" s="57">
        <v>68</v>
      </c>
    </row>
    <row r="69" spans="2:11" ht="12.75" customHeight="1" x14ac:dyDescent="0.2">
      <c r="B69" s="14"/>
      <c r="C69" s="28"/>
      <c r="D69" s="5"/>
      <c r="E69" s="14"/>
      <c r="F69" s="28"/>
      <c r="G69" s="5"/>
      <c r="J69" s="57">
        <v>69</v>
      </c>
    </row>
    <row r="70" spans="2:11" ht="12.75" customHeight="1" x14ac:dyDescent="0.2">
      <c r="B70" s="14"/>
      <c r="C70" s="28"/>
      <c r="D70" s="5"/>
      <c r="E70" s="14"/>
      <c r="F70" s="28"/>
      <c r="G70" s="5"/>
      <c r="J70" s="57">
        <v>70</v>
      </c>
    </row>
    <row r="71" spans="2:11" ht="12.75" customHeight="1" x14ac:dyDescent="0.2">
      <c r="B71" s="14"/>
      <c r="C71" s="28"/>
      <c r="D71" s="5"/>
      <c r="E71" s="14"/>
      <c r="F71" s="28"/>
      <c r="G71" s="5"/>
      <c r="J71" s="57">
        <v>71</v>
      </c>
    </row>
    <row r="72" spans="2:11" ht="12.75" customHeight="1" x14ac:dyDescent="0.2">
      <c r="B72" s="14"/>
      <c r="C72" s="28"/>
      <c r="D72" s="5"/>
      <c r="E72" s="14"/>
      <c r="F72" s="28"/>
      <c r="G72" s="5"/>
      <c r="J72" s="57">
        <v>72</v>
      </c>
    </row>
    <row r="73" spans="2:11" ht="12.75" customHeight="1" x14ac:dyDescent="0.2">
      <c r="B73" s="14"/>
      <c r="C73" s="28"/>
      <c r="D73" s="5"/>
      <c r="E73" s="14"/>
      <c r="F73" s="28"/>
      <c r="G73" s="5"/>
      <c r="J73" s="57">
        <v>73</v>
      </c>
      <c r="K73" s="34"/>
    </row>
    <row r="74" spans="2:11" ht="12.75" customHeight="1" x14ac:dyDescent="0.2">
      <c r="B74" s="14"/>
      <c r="C74" s="28"/>
      <c r="D74" s="5"/>
      <c r="E74" s="14"/>
      <c r="F74" s="28"/>
      <c r="G74" s="5"/>
      <c r="J74" s="57">
        <v>74</v>
      </c>
      <c r="K74" s="34"/>
    </row>
    <row r="75" spans="2:11" ht="12.75" customHeight="1" x14ac:dyDescent="0.2">
      <c r="B75" s="14"/>
      <c r="C75" s="28"/>
      <c r="D75" s="5"/>
      <c r="E75" s="14"/>
      <c r="F75" s="28"/>
      <c r="G75" s="5"/>
      <c r="J75" s="57">
        <v>75</v>
      </c>
      <c r="K75" s="34"/>
    </row>
    <row r="76" spans="2:11" ht="12.75" customHeight="1" x14ac:dyDescent="0.2">
      <c r="B76" s="14"/>
      <c r="C76" s="28"/>
      <c r="D76" s="5"/>
      <c r="E76" s="14"/>
      <c r="F76" s="28"/>
      <c r="G76" s="5"/>
      <c r="J76" s="57">
        <v>76</v>
      </c>
      <c r="K76" s="34"/>
    </row>
    <row r="77" spans="2:11" ht="12.75" customHeight="1" x14ac:dyDescent="0.2">
      <c r="B77" s="14"/>
      <c r="C77" s="28"/>
      <c r="D77" s="5"/>
      <c r="E77" s="14"/>
      <c r="F77" s="28"/>
      <c r="G77" s="5"/>
      <c r="J77" s="57">
        <v>77</v>
      </c>
      <c r="K77" s="34"/>
    </row>
    <row r="78" spans="2:11" ht="12.75" customHeight="1" x14ac:dyDescent="0.2">
      <c r="B78" s="14"/>
      <c r="C78" s="28"/>
      <c r="D78" s="5"/>
      <c r="E78" s="14"/>
      <c r="F78" s="28"/>
      <c r="G78" s="5"/>
      <c r="J78" s="57">
        <v>78</v>
      </c>
      <c r="K78" s="34"/>
    </row>
    <row r="79" spans="2:11" ht="12.75" customHeight="1" x14ac:dyDescent="0.2">
      <c r="B79" s="14"/>
      <c r="C79" s="28"/>
      <c r="D79" s="5"/>
      <c r="E79" s="14"/>
      <c r="F79" s="28"/>
      <c r="G79" s="5"/>
      <c r="J79" s="57">
        <v>79</v>
      </c>
      <c r="K79" s="34"/>
    </row>
    <row r="80" spans="2:11" ht="12.75" customHeight="1" x14ac:dyDescent="0.2">
      <c r="B80" s="14"/>
      <c r="C80" s="28"/>
      <c r="D80" s="5"/>
      <c r="E80" s="14"/>
      <c r="F80" s="28"/>
      <c r="G80" s="5"/>
      <c r="J80" s="57">
        <v>80</v>
      </c>
      <c r="K80" s="34"/>
    </row>
    <row r="81" spans="2:11" ht="12.75" customHeight="1" x14ac:dyDescent="0.2">
      <c r="B81" s="14"/>
      <c r="C81" s="28"/>
      <c r="D81" s="5"/>
      <c r="E81" s="14"/>
      <c r="F81" s="28"/>
      <c r="G81" s="5"/>
      <c r="J81" s="57">
        <v>81</v>
      </c>
      <c r="K81" s="34"/>
    </row>
    <row r="82" spans="2:11" ht="12.75" customHeight="1" x14ac:dyDescent="0.2">
      <c r="B82" s="14"/>
      <c r="C82" s="28"/>
      <c r="D82" s="5"/>
      <c r="E82" s="14"/>
      <c r="F82" s="28"/>
      <c r="G82" s="5"/>
      <c r="J82" s="57">
        <v>82</v>
      </c>
      <c r="K82" s="34"/>
    </row>
    <row r="83" spans="2:11" ht="12.75" customHeight="1" x14ac:dyDescent="0.2">
      <c r="B83" s="14"/>
      <c r="C83" s="28"/>
      <c r="D83" s="5"/>
      <c r="E83" s="14"/>
      <c r="F83" s="28"/>
      <c r="G83" s="5"/>
      <c r="J83" s="57">
        <v>83</v>
      </c>
      <c r="K83" s="34"/>
    </row>
    <row r="84" spans="2:11" ht="12.75" customHeight="1" x14ac:dyDescent="0.2">
      <c r="B84" s="14"/>
      <c r="C84" s="28"/>
      <c r="D84" s="5"/>
      <c r="E84" s="14"/>
      <c r="F84" s="28"/>
      <c r="G84" s="5"/>
      <c r="J84" s="57">
        <v>84</v>
      </c>
      <c r="K84" s="34"/>
    </row>
    <row r="85" spans="2:11" ht="12.75" customHeight="1" x14ac:dyDescent="0.2">
      <c r="B85" s="14"/>
      <c r="C85" s="28"/>
      <c r="D85" s="5"/>
      <c r="E85" s="14"/>
      <c r="F85" s="28"/>
      <c r="G85" s="5"/>
      <c r="J85" s="57">
        <v>85</v>
      </c>
      <c r="K85" s="34"/>
    </row>
    <row r="86" spans="2:11" ht="12.75" customHeight="1" x14ac:dyDescent="0.2">
      <c r="B86" s="14"/>
      <c r="C86" s="28"/>
      <c r="D86" s="5"/>
      <c r="E86" s="14"/>
      <c r="F86" s="28"/>
      <c r="G86" s="5"/>
      <c r="J86" s="57">
        <v>86</v>
      </c>
      <c r="K86" s="34"/>
    </row>
    <row r="87" spans="2:11" ht="12.75" customHeight="1" x14ac:dyDescent="0.2">
      <c r="B87" s="14"/>
      <c r="C87" s="28"/>
      <c r="D87" s="5"/>
      <c r="E87" s="14"/>
      <c r="F87" s="28"/>
      <c r="G87" s="5"/>
      <c r="J87" s="57">
        <v>87</v>
      </c>
      <c r="K87" s="34"/>
    </row>
    <row r="88" spans="2:11" ht="12.75" customHeight="1" x14ac:dyDescent="0.2">
      <c r="B88" s="14"/>
      <c r="C88" s="28"/>
      <c r="D88" s="5"/>
      <c r="E88" s="14"/>
      <c r="F88" s="28"/>
      <c r="G88" s="5"/>
      <c r="J88" s="57">
        <v>88</v>
      </c>
      <c r="K88" s="34"/>
    </row>
    <row r="89" spans="2:11" ht="12.75" customHeight="1" x14ac:dyDescent="0.2">
      <c r="B89" s="14"/>
      <c r="C89" s="28"/>
      <c r="D89" s="5"/>
      <c r="E89" s="14"/>
      <c r="F89" s="28"/>
      <c r="G89" s="5"/>
      <c r="J89" s="57">
        <v>89</v>
      </c>
      <c r="K89" s="34"/>
    </row>
    <row r="90" spans="2:11" ht="12.75" customHeight="1" x14ac:dyDescent="0.2">
      <c r="B90" s="14"/>
      <c r="C90" s="28"/>
      <c r="D90" s="5"/>
      <c r="E90" s="14"/>
      <c r="F90" s="28"/>
      <c r="G90" s="5"/>
      <c r="J90" s="57">
        <v>90</v>
      </c>
      <c r="K90" s="34"/>
    </row>
    <row r="91" spans="2:11" ht="12.75" customHeight="1" x14ac:dyDescent="0.2">
      <c r="B91" s="14"/>
      <c r="C91" s="28"/>
      <c r="D91" s="5"/>
      <c r="E91" s="14"/>
      <c r="F91" s="28"/>
      <c r="G91" s="5"/>
      <c r="J91" s="57">
        <v>91</v>
      </c>
      <c r="K91" s="34"/>
    </row>
    <row r="92" spans="2:11" ht="12.75" customHeight="1" x14ac:dyDescent="0.2">
      <c r="B92" s="14"/>
      <c r="C92" s="28"/>
      <c r="D92" s="5"/>
      <c r="E92" s="14"/>
      <c r="F92" s="28"/>
      <c r="G92" s="5"/>
      <c r="J92" s="57">
        <v>92</v>
      </c>
      <c r="K92" s="34"/>
    </row>
    <row r="93" spans="2:11" ht="12.75" customHeight="1" x14ac:dyDescent="0.2">
      <c r="B93" s="14"/>
      <c r="C93" s="28"/>
      <c r="D93" s="5"/>
      <c r="E93" s="14"/>
      <c r="F93" s="28"/>
      <c r="G93" s="5"/>
      <c r="J93" s="57">
        <v>93</v>
      </c>
      <c r="K93" s="34"/>
    </row>
    <row r="94" spans="2:11" ht="12.75" customHeight="1" x14ac:dyDescent="0.2">
      <c r="B94" s="14"/>
      <c r="C94" s="28"/>
      <c r="D94" s="5"/>
      <c r="E94" s="14"/>
      <c r="F94" s="28"/>
      <c r="G94" s="5"/>
      <c r="J94" s="57">
        <v>94</v>
      </c>
      <c r="K94" s="34"/>
    </row>
    <row r="95" spans="2:11" ht="12.75" customHeight="1" x14ac:dyDescent="0.2">
      <c r="B95" s="14"/>
      <c r="C95" s="28"/>
      <c r="D95" s="5"/>
      <c r="E95" s="14"/>
      <c r="F95" s="28"/>
      <c r="G95" s="5"/>
      <c r="J95" s="57">
        <v>95</v>
      </c>
      <c r="K95" s="34"/>
    </row>
    <row r="96" spans="2:11" ht="12.75" customHeight="1" x14ac:dyDescent="0.2">
      <c r="B96" s="14"/>
      <c r="C96" s="28"/>
      <c r="D96" s="5"/>
      <c r="E96" s="14"/>
      <c r="F96" s="28"/>
      <c r="G96" s="5"/>
      <c r="J96" s="57">
        <v>96</v>
      </c>
      <c r="K96" s="34"/>
    </row>
    <row r="97" spans="1:11" ht="12.75" customHeight="1" x14ac:dyDescent="0.2">
      <c r="B97" s="14"/>
      <c r="C97" s="28"/>
      <c r="D97" s="5"/>
      <c r="E97" s="14"/>
      <c r="F97" s="28"/>
      <c r="G97" s="5"/>
      <c r="J97" s="57">
        <v>97</v>
      </c>
      <c r="K97" s="34"/>
    </row>
    <row r="98" spans="1:11" ht="12.75" customHeight="1" x14ac:dyDescent="0.2">
      <c r="D98" s="5"/>
      <c r="E98" s="14"/>
      <c r="F98" s="28"/>
      <c r="G98" s="5"/>
      <c r="J98" s="57">
        <v>98</v>
      </c>
      <c r="K98" s="34"/>
    </row>
    <row r="99" spans="1:11" ht="12.75" customHeight="1" x14ac:dyDescent="0.2">
      <c r="D99" s="5"/>
      <c r="E99" s="14"/>
      <c r="F99" s="28"/>
      <c r="G99" s="5"/>
      <c r="J99" s="57">
        <v>99</v>
      </c>
      <c r="K99" s="34"/>
    </row>
    <row r="100" spans="1:11" ht="12.75" customHeight="1" x14ac:dyDescent="0.2">
      <c r="E100" s="14"/>
      <c r="F100" s="28"/>
      <c r="G100" s="5"/>
      <c r="J100" s="57">
        <v>100</v>
      </c>
      <c r="K100" s="34"/>
    </row>
    <row r="101" spans="1:11" ht="12.75" customHeight="1" x14ac:dyDescent="0.2">
      <c r="E101" s="14"/>
      <c r="F101" s="28"/>
      <c r="G101" s="5"/>
      <c r="J101" s="57">
        <v>101</v>
      </c>
      <c r="K101" s="34"/>
    </row>
    <row r="102" spans="1:11" ht="12.75" customHeight="1" x14ac:dyDescent="0.2">
      <c r="A102" s="34"/>
      <c r="B102" s="11"/>
      <c r="E102" s="14"/>
      <c r="F102" s="28"/>
      <c r="G102" s="5"/>
      <c r="J102" s="57">
        <v>102</v>
      </c>
      <c r="K102" s="34"/>
    </row>
    <row r="103" spans="1:11" ht="12.75" customHeight="1" x14ac:dyDescent="0.2">
      <c r="B103" s="14"/>
      <c r="C103" s="28"/>
      <c r="D103" s="5"/>
      <c r="E103" s="14"/>
      <c r="F103" s="28"/>
      <c r="G103" s="5"/>
      <c r="J103" s="57">
        <v>103</v>
      </c>
      <c r="K103" s="34"/>
    </row>
    <row r="104" spans="1:11" ht="12.75" customHeight="1" x14ac:dyDescent="0.2">
      <c r="B104" s="14"/>
      <c r="C104" s="28"/>
      <c r="D104" s="5"/>
      <c r="E104" s="14"/>
      <c r="F104" s="28"/>
      <c r="G104" s="5"/>
      <c r="J104" s="57">
        <v>104</v>
      </c>
      <c r="K104" s="34"/>
    </row>
    <row r="105" spans="1:11" ht="12.75" customHeight="1" x14ac:dyDescent="0.2">
      <c r="J105" s="57">
        <v>105</v>
      </c>
      <c r="K105" s="34"/>
    </row>
    <row r="106" spans="1:11" ht="12.75" customHeight="1" x14ac:dyDescent="0.2">
      <c r="A106" s="43" t="s">
        <v>13</v>
      </c>
      <c r="B106" s="44" t="s">
        <v>14</v>
      </c>
      <c r="C106" s="23" t="s">
        <v>15</v>
      </c>
      <c r="D106" s="45" t="s">
        <v>16</v>
      </c>
      <c r="E106" s="44" t="s">
        <v>17</v>
      </c>
      <c r="F106" s="44" t="s">
        <v>18</v>
      </c>
      <c r="G106" s="44" t="s">
        <v>19</v>
      </c>
      <c r="H106" s="44" t="s">
        <v>20</v>
      </c>
      <c r="I106" s="44" t="s">
        <v>21</v>
      </c>
      <c r="J106" s="57">
        <v>106</v>
      </c>
    </row>
    <row r="107" spans="1:11" ht="12.75" customHeight="1" x14ac:dyDescent="0.2">
      <c r="A107" s="11" t="s">
        <v>35</v>
      </c>
      <c r="F107" s="18" t="s">
        <v>36</v>
      </c>
      <c r="J107" s="57">
        <v>107</v>
      </c>
    </row>
    <row r="108" spans="1:11" ht="12.75" customHeight="1" x14ac:dyDescent="0.2">
      <c r="J108" s="57">
        <v>108</v>
      </c>
    </row>
    <row r="109" spans="1:11" ht="12.75" customHeight="1" x14ac:dyDescent="0.2">
      <c r="J109" s="57">
        <v>109</v>
      </c>
    </row>
    <row r="110" spans="1:11" ht="12.75" customHeight="1" x14ac:dyDescent="0.2">
      <c r="A110" s="4" t="s">
        <v>25</v>
      </c>
      <c r="F110" s="47" t="s">
        <v>26</v>
      </c>
      <c r="J110" s="57">
        <v>110</v>
      </c>
    </row>
    <row r="111" spans="1:11" ht="12.75" customHeight="1" x14ac:dyDescent="0.2">
      <c r="A111" s="9" t="s">
        <v>57</v>
      </c>
      <c r="B111" s="9" t="s">
        <v>58</v>
      </c>
      <c r="D111" s="11" t="s">
        <v>45</v>
      </c>
      <c r="F111" s="9" t="s">
        <v>57</v>
      </c>
      <c r="G111" s="9" t="s">
        <v>58</v>
      </c>
      <c r="H111" s="30" t="s">
        <v>29</v>
      </c>
      <c r="I111" s="9" t="s">
        <v>27</v>
      </c>
      <c r="J111" s="57">
        <v>111</v>
      </c>
    </row>
    <row r="112" spans="1:11" ht="12.75" customHeight="1" thickBot="1" x14ac:dyDescent="0.25">
      <c r="A112" s="17" t="s">
        <v>56</v>
      </c>
      <c r="B112" s="17" t="s">
        <v>55</v>
      </c>
      <c r="C112" s="14" t="s">
        <v>54</v>
      </c>
      <c r="D112" s="69" t="s">
        <v>46</v>
      </c>
      <c r="F112" s="17" t="s">
        <v>56</v>
      </c>
      <c r="G112" s="17" t="s">
        <v>55</v>
      </c>
      <c r="H112" s="9" t="s">
        <v>30</v>
      </c>
      <c r="I112" s="48" t="s">
        <v>28</v>
      </c>
      <c r="J112" s="57">
        <v>112</v>
      </c>
    </row>
    <row r="113" spans="1:14" ht="12.75" customHeight="1" x14ac:dyDescent="0.2">
      <c r="A113" s="73">
        <v>0</v>
      </c>
      <c r="B113" s="74">
        <v>0</v>
      </c>
      <c r="C113" s="75"/>
      <c r="D113" s="76"/>
      <c r="F113" s="63">
        <v>0.5</v>
      </c>
      <c r="G113" s="85">
        <f>1-_xlfn.LOGNORM.DIST(_xlfn.LOGNORM.INV(1-F113,C$169,C$172),G$169,G$172,1)</f>
        <v>0.8804840542752439</v>
      </c>
      <c r="H113" s="53">
        <f>G113-F113</f>
        <v>0.3804840542752439</v>
      </c>
      <c r="I113" s="50">
        <f>G113/F113</f>
        <v>1.7609681085504878</v>
      </c>
      <c r="J113" s="57">
        <v>113</v>
      </c>
    </row>
    <row r="114" spans="1:14" ht="12.75" customHeight="1" x14ac:dyDescent="0.2">
      <c r="A114" s="63">
        <v>0.05</v>
      </c>
      <c r="B114" s="77">
        <f>_xlfn.LOGNORM.DIST(_xlfn.LOGNORM.INV(A114,C$169,C$172),G$169,G$172,1)</f>
        <v>2.3842978370325943E-3</v>
      </c>
      <c r="C114" s="78">
        <f>B114-B113</f>
        <v>2.3842978370325943E-3</v>
      </c>
      <c r="D114" s="79">
        <f>B114/A114</f>
        <v>4.7685956740651882E-2</v>
      </c>
      <c r="F114" s="63">
        <v>0.45</v>
      </c>
      <c r="G114" s="77">
        <f>1-_xlfn.LOGNORM.DIST(_xlfn.LOGNORM.INV(1-F114,C$169,C$172),G$169,G$172,1)</f>
        <v>0.85354256390127825</v>
      </c>
      <c r="H114" s="49">
        <f>G114-F114</f>
        <v>0.40354256390127824</v>
      </c>
      <c r="I114" s="51">
        <f>G114/F114</f>
        <v>1.8967612531139517</v>
      </c>
      <c r="J114" s="57">
        <v>114</v>
      </c>
    </row>
    <row r="115" spans="1:14" ht="12.75" customHeight="1" x14ac:dyDescent="0.2">
      <c r="A115" s="63">
        <v>0.1</v>
      </c>
      <c r="B115" s="77">
        <f>_xlfn.LOGNORM.DIST(_xlfn.LOGNORM.INV(A115,C$169,C$172),G$169,G$172,1)</f>
        <v>6.9669762681385267E-3</v>
      </c>
      <c r="C115" s="78">
        <f>B115-B114</f>
        <v>4.582678431105932E-3</v>
      </c>
      <c r="D115" s="79">
        <f>B115/A115</f>
        <v>6.9669762681385264E-2</v>
      </c>
      <c r="F115" s="63">
        <v>0.4</v>
      </c>
      <c r="G115" s="77">
        <f>1-_xlfn.LOGNORM.DIST(_xlfn.LOGNORM.INV(1-F115,C$169,C$172),G$169,G$172,1)</f>
        <v>0.82227322107778567</v>
      </c>
      <c r="H115" s="49">
        <f>G115-F115</f>
        <v>0.42227322107778564</v>
      </c>
      <c r="I115" s="51">
        <f>G115/F115</f>
        <v>2.0556830526944641</v>
      </c>
      <c r="J115" s="57">
        <v>115</v>
      </c>
    </row>
    <row r="116" spans="1:14" ht="12.75" customHeight="1" x14ac:dyDescent="0.2">
      <c r="A116" s="63">
        <v>0.15</v>
      </c>
      <c r="B116" s="77">
        <f>_xlfn.LOGNORM.DIST(_xlfn.LOGNORM.INV(A116,C$169,C$172),G$169,G$172,1)</f>
        <v>1.3419776285319021E-2</v>
      </c>
      <c r="C116" s="78">
        <f>B116-B115</f>
        <v>6.4528000171804947E-3</v>
      </c>
      <c r="D116" s="79">
        <f>B116/A116</f>
        <v>8.9465175235460145E-2</v>
      </c>
      <c r="F116" s="63">
        <v>0.35</v>
      </c>
      <c r="G116" s="77">
        <f>1-_xlfn.LOGNORM.DIST(_xlfn.LOGNORM.INV(1-F116,C$169,C$172),G$169,G$172,1)</f>
        <v>0.78584577034175385</v>
      </c>
      <c r="H116" s="49">
        <f>G116-F116</f>
        <v>0.43584577034175387</v>
      </c>
      <c r="I116" s="51">
        <f>G116/F116</f>
        <v>2.2452736295478681</v>
      </c>
      <c r="J116" s="57">
        <v>116</v>
      </c>
    </row>
    <row r="117" spans="1:14" ht="12.75" customHeight="1" x14ac:dyDescent="0.2">
      <c r="A117" s="63">
        <v>0.2</v>
      </c>
      <c r="B117" s="77">
        <f>_xlfn.LOGNORM.DIST(_xlfn.LOGNORM.INV(A117,C$169,C$172),G$169,G$172,1)</f>
        <v>2.1741985474864802E-2</v>
      </c>
      <c r="C117" s="78">
        <f>B117-B116</f>
        <v>8.3222091895457807E-3</v>
      </c>
      <c r="D117" s="79">
        <f>B117/A117</f>
        <v>0.108709927374324</v>
      </c>
      <c r="F117" s="63">
        <v>0.3</v>
      </c>
      <c r="G117" s="77">
        <f>1-_xlfn.LOGNORM.DIST(_xlfn.LOGNORM.INV(1-F117,C$169,C$172),G$169,G$172,1)</f>
        <v>0.7431249261397197</v>
      </c>
      <c r="H117" s="49">
        <f>G117-F117</f>
        <v>0.44312492613971971</v>
      </c>
      <c r="I117" s="51">
        <f>G117/F117</f>
        <v>2.477083087132399</v>
      </c>
      <c r="J117" s="57">
        <v>117</v>
      </c>
    </row>
    <row r="118" spans="1:14" ht="12.75" customHeight="1" x14ac:dyDescent="0.2">
      <c r="A118" s="63">
        <v>0.25</v>
      </c>
      <c r="B118" s="77">
        <f>_xlfn.LOGNORM.DIST(_xlfn.LOGNORM.INV(A118,C$169,C$172),G$169,G$172,1)</f>
        <v>3.2020108299480619E-2</v>
      </c>
      <c r="C118" s="78">
        <f>B118-B117</f>
        <v>1.0278122824615817E-2</v>
      </c>
      <c r="D118" s="79">
        <f>B118/A118</f>
        <v>0.12808043319792248</v>
      </c>
      <c r="F118" s="63">
        <v>0.25</v>
      </c>
      <c r="G118" s="77">
        <f>1-_xlfn.LOGNORM.DIST(_xlfn.LOGNORM.INV(1-F118,C$169,C$172),G$169,G$172,1)</f>
        <v>0.69248983620543347</v>
      </c>
      <c r="H118" s="49">
        <f>G118-F118</f>
        <v>0.44248983620543347</v>
      </c>
      <c r="I118" s="51">
        <f>G118/F118</f>
        <v>2.7699593448217339</v>
      </c>
      <c r="J118" s="57">
        <v>118</v>
      </c>
    </row>
    <row r="119" spans="1:14" ht="12.75" customHeight="1" x14ac:dyDescent="0.2">
      <c r="A119" s="63">
        <v>0.3</v>
      </c>
      <c r="B119" s="77">
        <f>_xlfn.LOGNORM.DIST(_xlfn.LOGNORM.INV(A119,C$169,C$172),G$169,G$172,1)</f>
        <v>4.4395445467343884E-2</v>
      </c>
      <c r="C119" s="78">
        <f>B119-B118</f>
        <v>1.2375337167863265E-2</v>
      </c>
      <c r="D119" s="79">
        <f>B119/A119</f>
        <v>0.14798481822447962</v>
      </c>
      <c r="F119" s="63">
        <v>0.2</v>
      </c>
      <c r="G119" s="77">
        <f>1-_xlfn.LOGNORM.DIST(_xlfn.LOGNORM.INV(1-F119,C$169,C$172),G$169,G$172,1)</f>
        <v>0.63148492753060848</v>
      </c>
      <c r="H119" s="49">
        <f>G119-F119</f>
        <v>0.43148492753060846</v>
      </c>
      <c r="I119" s="51">
        <f>G119/F119</f>
        <v>3.1574246376530422</v>
      </c>
      <c r="J119" s="57">
        <v>119</v>
      </c>
    </row>
    <row r="120" spans="1:14" ht="12.75" customHeight="1" x14ac:dyDescent="0.2">
      <c r="A120" s="63">
        <v>0.35</v>
      </c>
      <c r="B120" s="77">
        <f>_xlfn.LOGNORM.DIST(_xlfn.LOGNORM.INV(A120,C$169,C$172),G$169,G$172,1)</f>
        <v>5.9057999959857901E-2</v>
      </c>
      <c r="C120" s="78">
        <f>B120-B119</f>
        <v>1.4662554492514017E-2</v>
      </c>
      <c r="D120" s="79">
        <f>B120/A120</f>
        <v>0.16873714274245116</v>
      </c>
      <c r="F120" s="63">
        <v>0.15</v>
      </c>
      <c r="G120" s="77">
        <f>1-_xlfn.LOGNORM.DIST(_xlfn.LOGNORM.INV(1-F120,C$169,C$172),G$169,G$172,1)</f>
        <v>0.5560557989447964</v>
      </c>
      <c r="H120" s="49">
        <f>G120-F120</f>
        <v>0.40605579894479638</v>
      </c>
      <c r="I120" s="51">
        <f>G120/F120</f>
        <v>3.707038659631976</v>
      </c>
      <c r="J120" s="57">
        <v>120</v>
      </c>
    </row>
    <row r="121" spans="1:14" ht="12.75" customHeight="1" x14ac:dyDescent="0.2">
      <c r="A121" s="63">
        <v>0.4</v>
      </c>
      <c r="B121" s="77">
        <f>_xlfn.LOGNORM.DIST(_xlfn.LOGNORM.INV(A121,C$169,C$172),G$169,G$172,1)</f>
        <v>7.6249917367246858E-2</v>
      </c>
      <c r="C121" s="78">
        <f>B121-B120</f>
        <v>1.7191917407388957E-2</v>
      </c>
      <c r="D121" s="79">
        <f>B121/A121</f>
        <v>0.19062479341811714</v>
      </c>
      <c r="F121" s="63">
        <v>0.1</v>
      </c>
      <c r="G121" s="77">
        <f>1-_xlfn.LOGNORM.DIST(_xlfn.LOGNORM.INV(1-F121,C$169,C$172),G$169,G$172,1)</f>
        <v>0.45852851175237008</v>
      </c>
      <c r="H121" s="49">
        <f>G121-F121</f>
        <v>0.3585285117523701</v>
      </c>
      <c r="I121" s="51">
        <f>G121/F121</f>
        <v>4.5852851175237008</v>
      </c>
      <c r="J121" s="57">
        <v>121</v>
      </c>
    </row>
    <row r="122" spans="1:14" ht="12.75" customHeight="1" x14ac:dyDescent="0.2">
      <c r="A122" s="63">
        <v>0.45</v>
      </c>
      <c r="B122" s="77">
        <f>_xlfn.LOGNORM.DIST(_xlfn.LOGNORM.INV(A122,C$169,C$172),G$169,G$172,1)</f>
        <v>9.6275198541318011E-2</v>
      </c>
      <c r="C122" s="78">
        <f>B122-B121</f>
        <v>2.0025281174071152E-2</v>
      </c>
      <c r="D122" s="79">
        <f>B122/A122</f>
        <v>0.21394488564737335</v>
      </c>
      <c r="F122" s="63">
        <v>0.05</v>
      </c>
      <c r="G122" s="77">
        <f>1-_xlfn.LOGNORM.DIST(_xlfn.LOGNORM.INV(1-F122,C$169,C$172),G$169,G$172,1)</f>
        <v>0.3200912658566919</v>
      </c>
      <c r="H122" s="64">
        <f>G122-F122</f>
        <v>0.27009126585669191</v>
      </c>
      <c r="I122" s="51">
        <f>G122/F122</f>
        <v>6.401825317133838</v>
      </c>
      <c r="J122" s="57">
        <v>122</v>
      </c>
    </row>
    <row r="123" spans="1:14" ht="12.75" customHeight="1" x14ac:dyDescent="0.2">
      <c r="A123" s="63">
        <v>0.5</v>
      </c>
      <c r="B123" s="77">
        <f>_xlfn.LOGNORM.DIST(_xlfn.LOGNORM.INV(A123,C$169,C$172),G$169,G$172,1)</f>
        <v>0.11951594572475607</v>
      </c>
      <c r="C123" s="78">
        <f>B123-B122</f>
        <v>2.3240747183438062E-2</v>
      </c>
      <c r="D123" s="79">
        <f>B123/A123</f>
        <v>0.23903189144951215</v>
      </c>
      <c r="F123" s="63">
        <v>0.02</v>
      </c>
      <c r="G123" s="77">
        <f>1-_xlfn.LOGNORM.DIST(_xlfn.LOGNORM.INV(1-F123,C$169,C$172),G$169,G$172,1)</f>
        <v>0.19042291503870257</v>
      </c>
      <c r="H123" s="64">
        <f>G123-F123</f>
        <v>0.17042291503870258</v>
      </c>
      <c r="I123" s="51">
        <f>G123/F123</f>
        <v>9.5211457519351281</v>
      </c>
      <c r="J123" s="57">
        <v>123</v>
      </c>
    </row>
    <row r="124" spans="1:14" ht="12.75" customHeight="1" x14ac:dyDescent="0.2">
      <c r="A124" s="63">
        <v>0.55000000000000004</v>
      </c>
      <c r="B124" s="77">
        <f>_xlfn.LOGNORM.DIST(_xlfn.LOGNORM.INV(A124,C$169,C$172),G$169,G$172,1)</f>
        <v>0.14645743609872178</v>
      </c>
      <c r="C124" s="78">
        <f>B124-B123</f>
        <v>2.6941490373965704E-2</v>
      </c>
      <c r="D124" s="79">
        <f>B124/A124</f>
        <v>0.2662862474522214</v>
      </c>
      <c r="F124" s="63">
        <v>0.01</v>
      </c>
      <c r="G124" s="77">
        <f>1-_xlfn.LOGNORM.DIST(_xlfn.LOGNORM.INV(1-F124,C$169,C$172),G$169,G$172,1)</f>
        <v>0.12529080413322236</v>
      </c>
      <c r="H124" s="64">
        <f>G124-F124</f>
        <v>0.11529080413322236</v>
      </c>
      <c r="I124" s="51">
        <f>G124/F124</f>
        <v>12.529080413322236</v>
      </c>
      <c r="J124" s="57">
        <v>124</v>
      </c>
      <c r="M124" s="11"/>
    </row>
    <row r="125" spans="1:14" ht="12.75" customHeight="1" x14ac:dyDescent="0.2">
      <c r="A125" s="63">
        <v>0.6</v>
      </c>
      <c r="B125" s="77">
        <f>_xlfn.LOGNORM.DIST(_xlfn.LOGNORM.INV(A125,C$169,C$172),G$169,G$172,1)</f>
        <v>0.17772677892221431</v>
      </c>
      <c r="C125" s="78">
        <f>B125-B124</f>
        <v>3.126934282349253E-2</v>
      </c>
      <c r="D125" s="79">
        <f>B125/A125</f>
        <v>0.29621129820369052</v>
      </c>
      <c r="F125" s="38">
        <v>5.0000000000000001E-3</v>
      </c>
      <c r="G125" s="77">
        <f>1-_xlfn.LOGNORM.DIST(_xlfn.LOGNORM.INV(1-F125,C$169,C$172),G$169,G$172,1)</f>
        <v>8.0993598257007804E-2</v>
      </c>
      <c r="H125" s="64">
        <f>G125-F125</f>
        <v>7.5993598257007799E-2</v>
      </c>
      <c r="I125" s="51">
        <f>G125/F125</f>
        <v>16.198719651401561</v>
      </c>
      <c r="J125" s="57">
        <v>125</v>
      </c>
      <c r="M125" s="11"/>
    </row>
    <row r="126" spans="1:14" ht="12.75" customHeight="1" x14ac:dyDescent="0.2">
      <c r="A126" s="63">
        <v>0.65</v>
      </c>
      <c r="B126" s="77">
        <f>_xlfn.LOGNORM.DIST(_xlfn.LOGNORM.INV(A126,C$169,C$172),G$169,G$172,1)</f>
        <v>0.21415422965824621</v>
      </c>
      <c r="C126" s="78">
        <f>B126-B125</f>
        <v>3.6427450736031902E-2</v>
      </c>
      <c r="D126" s="79">
        <f>B126/A126</f>
        <v>0.32946804562807108</v>
      </c>
      <c r="F126" s="38">
        <v>2E-3</v>
      </c>
      <c r="G126" s="77">
        <f>1-_xlfn.LOGNORM.DIST(_xlfn.LOGNORM.INV(1-F126,C$169,C$172),G$169,G$172,1)</f>
        <v>4.4494809668450097E-2</v>
      </c>
      <c r="H126" s="65">
        <f>G126-F126</f>
        <v>4.2494809668450095E-2</v>
      </c>
      <c r="I126" s="51">
        <f>G126/F126</f>
        <v>22.247404834225048</v>
      </c>
      <c r="J126" s="57">
        <v>126</v>
      </c>
      <c r="M126" s="11"/>
      <c r="N126" s="11"/>
    </row>
    <row r="127" spans="1:14" ht="12.75" customHeight="1" x14ac:dyDescent="0.2">
      <c r="A127" s="63">
        <v>0.7</v>
      </c>
      <c r="B127" s="77">
        <f>_xlfn.LOGNORM.DIST(_xlfn.LOGNORM.INV(A127,C$169,C$172),G$169,G$172,1)</f>
        <v>0.2568750738602803</v>
      </c>
      <c r="C127" s="78">
        <f>B127-B126</f>
        <v>4.2720844202034092E-2</v>
      </c>
      <c r="D127" s="79">
        <f>B127/A127</f>
        <v>0.3669643912289719</v>
      </c>
      <c r="F127" s="38">
        <v>1E-3</v>
      </c>
      <c r="G127" s="77">
        <f>1-_xlfn.LOGNORM.DIST(_xlfn.LOGNORM.INV(1-F127,C$169,C$172),G$169,G$172,1)</f>
        <v>2.7885403702689882E-2</v>
      </c>
      <c r="H127" s="65">
        <f>G127-F127</f>
        <v>2.6885403702689881E-2</v>
      </c>
      <c r="I127" s="51">
        <f>G127/F127</f>
        <v>27.885403702689882</v>
      </c>
      <c r="J127" s="57">
        <v>127</v>
      </c>
    </row>
    <row r="128" spans="1:14" ht="12.75" customHeight="1" x14ac:dyDescent="0.2">
      <c r="A128" s="63">
        <v>0.75</v>
      </c>
      <c r="B128" s="77">
        <f>_xlfn.LOGNORM.DIST(_xlfn.LOGNORM.INV(A128,C$169,C$172),G$169,G$172,1)</f>
        <v>0.30751016379456653</v>
      </c>
      <c r="C128" s="78">
        <f>B128-B127</f>
        <v>5.0635089934286226E-2</v>
      </c>
      <c r="D128" s="79">
        <f>B128/A128</f>
        <v>0.41001355172608872</v>
      </c>
      <c r="F128" s="83">
        <v>5.0000000000000001E-4</v>
      </c>
      <c r="G128" s="77">
        <f>1-_xlfn.LOGNORM.DIST(_xlfn.LOGNORM.INV(1-F128,C$169,C$172),G$169,G$172,1)</f>
        <v>1.7295389940901074E-2</v>
      </c>
      <c r="H128" s="65">
        <f>G128-F128</f>
        <v>1.6795389940901073E-2</v>
      </c>
      <c r="I128" s="51">
        <f>G128/F128</f>
        <v>34.590779881802149</v>
      </c>
      <c r="J128" s="57">
        <v>128</v>
      </c>
    </row>
    <row r="129" spans="1:10" ht="12.75" customHeight="1" x14ac:dyDescent="0.2">
      <c r="A129" s="63">
        <v>0.8</v>
      </c>
      <c r="B129" s="77">
        <f>_xlfn.LOGNORM.DIST(_xlfn.LOGNORM.INV(A129,C$169,C$172),G$169,G$172,1)</f>
        <v>0.36851507246939147</v>
      </c>
      <c r="C129" s="78">
        <f>B129-B128</f>
        <v>6.1004908674824943E-2</v>
      </c>
      <c r="D129" s="79">
        <f>B129/A129</f>
        <v>0.46064384058673929</v>
      </c>
      <c r="F129" s="83">
        <v>2.0000000000000001E-4</v>
      </c>
      <c r="G129" s="77">
        <f>1-_xlfn.LOGNORM.DIST(_xlfn.LOGNORM.INV(1-F129,C$169,C$172),G$169,G$172,1)</f>
        <v>9.0718164459059336E-3</v>
      </c>
      <c r="H129" s="66">
        <f>G129-F129</f>
        <v>8.8718164459059331E-3</v>
      </c>
      <c r="I129" s="51">
        <f>G129/F129</f>
        <v>45.359082229529669</v>
      </c>
      <c r="J129" s="57">
        <v>129</v>
      </c>
    </row>
    <row r="130" spans="1:10" ht="12.75" customHeight="1" x14ac:dyDescent="0.2">
      <c r="A130" s="63">
        <v>0.85</v>
      </c>
      <c r="B130" s="77">
        <f>_xlfn.LOGNORM.DIST(_xlfn.LOGNORM.INV(A130,C$169,C$172),G$169,G$172,1)</f>
        <v>0.4439442010552036</v>
      </c>
      <c r="C130" s="78">
        <f>B130-B129</f>
        <v>7.5429128585812133E-2</v>
      </c>
      <c r="D130" s="79">
        <f>B130/A130</f>
        <v>0.52228729535906304</v>
      </c>
      <c r="F130" s="83">
        <v>1E-4</v>
      </c>
      <c r="G130" s="77">
        <f>1-_xlfn.LOGNORM.DIST(_xlfn.LOGNORM.INV(1-F130,C$169,C$172),G$169,G$172,1)</f>
        <v>5.5172167757605584E-3</v>
      </c>
      <c r="H130" s="66">
        <f>G130-F130</f>
        <v>5.4172167757605581E-3</v>
      </c>
      <c r="I130" s="51">
        <f>G130/F130</f>
        <v>55.172167757605578</v>
      </c>
      <c r="J130" s="57">
        <v>130</v>
      </c>
    </row>
    <row r="131" spans="1:10" ht="12.75" customHeight="1" x14ac:dyDescent="0.2">
      <c r="A131" s="63">
        <v>0.9</v>
      </c>
      <c r="B131" s="77">
        <f>_xlfn.LOGNORM.DIST(_xlfn.LOGNORM.INV(A131,C$169,C$172),G$169,G$172,1)</f>
        <v>0.54147148824762992</v>
      </c>
      <c r="C131" s="78">
        <f>B131-B130</f>
        <v>9.7527287192426315E-2</v>
      </c>
      <c r="D131" s="79">
        <f>B131/A131</f>
        <v>0.60163498694181106</v>
      </c>
      <c r="F131" s="84">
        <v>5.0000000000000002E-5</v>
      </c>
      <c r="G131" s="77">
        <f>1-_xlfn.LOGNORM.DIST(_xlfn.LOGNORM.INV(1-F131,C$169,C$172),G$169,G$172,1)</f>
        <v>3.3320261100285853E-3</v>
      </c>
      <c r="H131" s="66">
        <f>G131-F131</f>
        <v>3.2820261100285852E-3</v>
      </c>
      <c r="I131" s="51">
        <f>G131/F131</f>
        <v>66.640522200571709</v>
      </c>
      <c r="J131" s="57">
        <v>131</v>
      </c>
    </row>
    <row r="132" spans="1:10" ht="12.75" customHeight="1" x14ac:dyDescent="0.2">
      <c r="A132" s="63">
        <v>0.95</v>
      </c>
      <c r="B132" s="77">
        <f>_xlfn.LOGNORM.DIST(_xlfn.LOGNORM.INV(A132,C$169,C$172),G$169,G$172,1)</f>
        <v>0.6799087341433081</v>
      </c>
      <c r="C132" s="78">
        <f>B132-B131</f>
        <v>0.13843724589567818</v>
      </c>
      <c r="D132" s="79">
        <f>B132/A132</f>
        <v>0.71569340436137696</v>
      </c>
      <c r="F132" s="84">
        <v>2.0000000000000002E-5</v>
      </c>
      <c r="G132" s="77">
        <f>1-_xlfn.LOGNORM.DIST(_xlfn.LOGNORM.INV(1-F132,C$169,C$172),G$169,G$172,1)</f>
        <v>1.6944302780724785E-3</v>
      </c>
      <c r="H132" s="67">
        <f>G132-F132</f>
        <v>1.6744302780724784E-3</v>
      </c>
      <c r="I132" s="51">
        <f>G132/F132</f>
        <v>84.721513903623915</v>
      </c>
      <c r="J132" s="57">
        <v>132</v>
      </c>
    </row>
    <row r="133" spans="1:10" ht="12.75" customHeight="1" thickBot="1" x14ac:dyDescent="0.25">
      <c r="A133" s="63">
        <v>0.99990000000000001</v>
      </c>
      <c r="B133" s="80">
        <f>_xlfn.LOGNORM.DIST(_xlfn.LOGNORM.INV(A133,C$169,C$172),G$169,G$172,1)</f>
        <v>0.99448278322423944</v>
      </c>
      <c r="C133" s="81">
        <f>B133-B132</f>
        <v>0.31457404908093134</v>
      </c>
      <c r="D133" s="82">
        <f>B133/A133</f>
        <v>0.99458224144838425</v>
      </c>
      <c r="F133" s="84">
        <v>1.0000000000000001E-5</v>
      </c>
      <c r="G133" s="80">
        <f>1-_xlfn.LOGNORM.DIST(_xlfn.LOGNORM.INV(1-F133,C$169,C$172),G$169,G$172,1)</f>
        <v>1.0093041536718417E-3</v>
      </c>
      <c r="H133" s="68">
        <f>G133-F133</f>
        <v>9.9930415367184165E-4</v>
      </c>
      <c r="I133" s="52">
        <f>G133/F133</f>
        <v>100.93041536718415</v>
      </c>
      <c r="J133" s="57">
        <v>133</v>
      </c>
    </row>
    <row r="134" spans="1:10" ht="12.75" customHeight="1" x14ac:dyDescent="0.2">
      <c r="A134" s="4" t="s">
        <v>42</v>
      </c>
      <c r="D134" s="5"/>
      <c r="E134" s="5"/>
      <c r="H134" s="56">
        <f>SUM(C113:C133)</f>
        <v>0.99448278322423944</v>
      </c>
      <c r="I134" s="10" t="s">
        <v>34</v>
      </c>
      <c r="J134" s="57">
        <v>134</v>
      </c>
    </row>
    <row r="135" spans="1:10" ht="12.75" customHeight="1" x14ac:dyDescent="0.2">
      <c r="A135" s="61"/>
      <c r="B135" s="62"/>
      <c r="F135" s="61"/>
      <c r="G135" s="62"/>
      <c r="I135" s="5"/>
      <c r="J135" s="57">
        <v>135</v>
      </c>
    </row>
    <row r="136" spans="1:10" ht="12.75" customHeight="1" x14ac:dyDescent="0.2">
      <c r="A136" s="61" t="str">
        <f>CHAR(COLUMN(B114)+64)&amp;ROW(B114)</f>
        <v>B114</v>
      </c>
      <c r="B136" s="62" t="str">
        <f ca="1">_xlfn.FORMULATEXT(B$114)</f>
        <v>=LOGNORM.DIST(LOGNORM.INV(A114,C$169,C$172),G$169,G$172,1)</v>
      </c>
      <c r="F136" s="61"/>
      <c r="G136" s="62"/>
      <c r="I136" s="5"/>
      <c r="J136" s="57">
        <v>136</v>
      </c>
    </row>
    <row r="137" spans="1:10" ht="12.75" customHeight="1" x14ac:dyDescent="0.2">
      <c r="A137" s="61" t="str">
        <f>CHAR(COLUMN(C114)+64)&amp;ROW(C114)</f>
        <v>C114</v>
      </c>
      <c r="B137" s="62" t="str">
        <f ca="1">_xlfn.FORMULATEXT(C$114)</f>
        <v>=B114-B113</v>
      </c>
      <c r="D137" s="61" t="str">
        <f>CHAR(COLUMN(D114)+64)&amp;ROW(D114)</f>
        <v>D114</v>
      </c>
      <c r="E137" s="62" t="str">
        <f ca="1">_xlfn.FORMULATEXT(D$114)</f>
        <v>=B114/A114</v>
      </c>
      <c r="G137" s="61"/>
      <c r="I137" s="5"/>
      <c r="J137" s="57">
        <v>137</v>
      </c>
    </row>
    <row r="138" spans="1:10" ht="12.75" customHeight="1" x14ac:dyDescent="0.2">
      <c r="J138" s="57">
        <v>138</v>
      </c>
    </row>
    <row r="139" spans="1:10" ht="12.75" customHeight="1" x14ac:dyDescent="0.2">
      <c r="A139" s="61" t="str">
        <f>CHAR(COLUMN(G$113)+64)&amp;ROW(G$113)</f>
        <v>G113</v>
      </c>
      <c r="B139" s="72" t="str">
        <f ca="1">_xlfn.FORMULATEXT(G113)</f>
        <v>=1-LOGNORM.DIST(LOGNORM.INV(1-F113,C$169,C$172),G$169,G$172,1)</v>
      </c>
      <c r="J139" s="57">
        <v>139</v>
      </c>
    </row>
    <row r="140" spans="1:10" ht="12.75" customHeight="1" x14ac:dyDescent="0.2">
      <c r="A140" s="61" t="str">
        <f>CHAR(COLUMN(H$113)+64)&amp;ROW(H$113)</f>
        <v>H113</v>
      </c>
      <c r="B140" t="str">
        <f ca="1">_xlfn.FORMULATEXT(H113)</f>
        <v>=G113-F113</v>
      </c>
      <c r="D140" s="61" t="str">
        <f>CHAR(COLUMN(I$113)+64)&amp;ROW(I$113)</f>
        <v>I113</v>
      </c>
      <c r="E140" t="str">
        <f ca="1">_xlfn.FORMULATEXT(I113)</f>
        <v>=G113/F113</v>
      </c>
      <c r="J140" s="57">
        <v>140</v>
      </c>
    </row>
    <row r="141" spans="1:10" ht="12.75" customHeight="1" x14ac:dyDescent="0.2">
      <c r="I141" s="5"/>
      <c r="J141" s="57">
        <v>141</v>
      </c>
    </row>
    <row r="142" spans="1:10" ht="12.75" customHeight="1" x14ac:dyDescent="0.2">
      <c r="A142" s="4" t="s">
        <v>11</v>
      </c>
      <c r="B142" s="14"/>
      <c r="D142" s="5"/>
      <c r="E142" s="5"/>
      <c r="I142" s="5"/>
      <c r="J142" s="57">
        <v>142</v>
      </c>
    </row>
    <row r="143" spans="1:10" ht="12.75" customHeight="1" x14ac:dyDescent="0.2">
      <c r="A143" s="42" t="str">
        <f>CHAR(COLUMN(B123)+64) &amp;ROW(B123)</f>
        <v>B123</v>
      </c>
      <c r="B143" s="10" t="str">
        <f>"The bottom "&amp;A123*100&amp;"% of households have "&amp;ROUND(B123*100,1)&amp;"% of the total income."</f>
        <v>The bottom 50% of households have 12% of the total income.</v>
      </c>
      <c r="C143" s="28"/>
      <c r="D143" s="5"/>
      <c r="E143" s="5"/>
      <c r="G143" s="14"/>
      <c r="H143" s="28"/>
      <c r="I143" s="5"/>
      <c r="J143" s="57">
        <v>143</v>
      </c>
    </row>
    <row r="144" spans="1:10" ht="12.75" customHeight="1" x14ac:dyDescent="0.2">
      <c r="A144" s="42"/>
      <c r="B144" s="10" t="str">
        <f>"The bottom "&amp;A123*100&amp;"% of households have "&amp;ROUND((B123/A123)*100,1)&amp;"% of their equal share of total income."</f>
        <v>The bottom 50% of households have 23.9% of their equal share of total income.</v>
      </c>
      <c r="D144" s="5"/>
      <c r="E144" s="5"/>
      <c r="G144" s="14"/>
      <c r="H144" s="28"/>
      <c r="I144" s="5"/>
      <c r="J144" s="57">
        <v>144</v>
      </c>
    </row>
    <row r="145" spans="1:10" ht="12.75" customHeight="1" x14ac:dyDescent="0.2">
      <c r="E145" s="5"/>
      <c r="G145" s="14"/>
      <c r="H145" s="28"/>
      <c r="I145" s="5"/>
      <c r="J145" s="57">
        <v>145</v>
      </c>
    </row>
    <row r="146" spans="1:10" ht="12.75" customHeight="1" x14ac:dyDescent="0.2">
      <c r="A146" s="4" t="s">
        <v>39</v>
      </c>
      <c r="B146" s="59" t="s">
        <v>40</v>
      </c>
      <c r="D146" s="5"/>
      <c r="E146" s="5"/>
      <c r="G146" s="14"/>
      <c r="H146" s="28"/>
      <c r="J146" s="57">
        <v>146</v>
      </c>
    </row>
    <row r="147" spans="1:10" ht="12.75" customHeight="1" x14ac:dyDescent="0.2">
      <c r="A147" s="34"/>
      <c r="B147" s="59" t="s">
        <v>41</v>
      </c>
      <c r="C147" s="1"/>
      <c r="D147" s="5"/>
      <c r="E147" s="5"/>
      <c r="G147" s="14"/>
      <c r="H147" s="28"/>
      <c r="I147" s="5"/>
      <c r="J147" s="57">
        <v>147</v>
      </c>
    </row>
    <row r="148" spans="1:10" ht="12.75" customHeight="1" x14ac:dyDescent="0.2">
      <c r="D148" s="5"/>
      <c r="E148" s="5"/>
      <c r="G148" s="14"/>
      <c r="H148" s="28"/>
      <c r="I148" s="5"/>
      <c r="J148" s="57">
        <v>148</v>
      </c>
    </row>
    <row r="149" spans="1:10" ht="12.75" customHeight="1" x14ac:dyDescent="0.2">
      <c r="A149" s="34">
        <f>1 - _xlfn.LOGNORM.DIST($B$6,$C$169,$C$172,1)</f>
        <v>0.27802958782848908</v>
      </c>
      <c r="B149" s="11" t="s">
        <v>32</v>
      </c>
      <c r="D149" s="5"/>
      <c r="E149" s="5"/>
      <c r="G149" s="14"/>
      <c r="H149" s="28"/>
      <c r="I149" s="5"/>
      <c r="J149" s="57">
        <v>149</v>
      </c>
    </row>
    <row r="150" spans="1:10" ht="12.75" customHeight="1" x14ac:dyDescent="0.2">
      <c r="A150" s="34">
        <f>1 - _xlfn.LOGNORM.DIST($B$6,$G$169,$G$172,1)</f>
        <v>0.72197041217151092</v>
      </c>
      <c r="B150" s="11" t="s">
        <v>23</v>
      </c>
      <c r="H150" s="28"/>
      <c r="I150" s="5"/>
      <c r="J150" s="57">
        <v>150</v>
      </c>
    </row>
    <row r="151" spans="1:10" ht="12.75" customHeight="1" x14ac:dyDescent="0.2">
      <c r="B151" s="61" t="str">
        <f>CHAR(COLUMN(A149)+64)&amp;ROW(A149)</f>
        <v>A149</v>
      </c>
      <c r="C151" t="str">
        <f ca="1">_xlfn.FORMULATEXT(A149)</f>
        <v>=1 - LOGNORM.DIST($B$6,$C$169,$C$172,1)</v>
      </c>
      <c r="D151" s="28"/>
      <c r="E151" s="5"/>
      <c r="G151" s="14"/>
      <c r="I151" s="5"/>
      <c r="J151" s="57">
        <v>151</v>
      </c>
    </row>
    <row r="152" spans="1:10" ht="12.75" customHeight="1" x14ac:dyDescent="0.2">
      <c r="B152" s="61" t="str">
        <f>CHAR(COLUMN(A150)+64)&amp;ROW(A150)</f>
        <v>A150</v>
      </c>
      <c r="C152" t="str">
        <f ca="1">_xlfn.FORMULATEXT(A150)</f>
        <v>=1 - LOGNORM.DIST($B$6,$G$169,$G$172,1)</v>
      </c>
      <c r="D152" s="28"/>
      <c r="E152" s="5"/>
      <c r="G152" s="14"/>
      <c r="H152" s="28"/>
      <c r="I152" s="5"/>
      <c r="J152" s="57">
        <v>152</v>
      </c>
    </row>
    <row r="153" spans="1:10" ht="12.75" customHeight="1" x14ac:dyDescent="0.2">
      <c r="D153" s="5"/>
      <c r="J153" s="57">
        <v>153</v>
      </c>
    </row>
    <row r="154" spans="1:10" ht="12.75" customHeight="1" x14ac:dyDescent="0.2">
      <c r="B154" s="41" t="s">
        <v>24</v>
      </c>
      <c r="C154" s="28"/>
      <c r="D154" s="5"/>
      <c r="E154" s="5"/>
      <c r="G154" s="14"/>
      <c r="H154" s="28"/>
      <c r="I154" s="5"/>
      <c r="J154" s="57">
        <v>154</v>
      </c>
    </row>
    <row r="155" spans="1:10" ht="12.75" customHeight="1" x14ac:dyDescent="0.2">
      <c r="A155" s="34">
        <f>A150-A149</f>
        <v>0.44394082434302184</v>
      </c>
      <c r="B155" s="11" t="s">
        <v>33</v>
      </c>
      <c r="C155" s="28"/>
      <c r="D155" s="5"/>
      <c r="E155" s="5"/>
      <c r="G155" s="14"/>
      <c r="H155" s="28"/>
      <c r="I155" s="5"/>
      <c r="J155" s="57">
        <v>155</v>
      </c>
    </row>
    <row r="156" spans="1:10" ht="12.75" customHeight="1" x14ac:dyDescent="0.2">
      <c r="B156" s="61" t="str">
        <f>CHAR(COLUMN(A155)+64)&amp;ROW(A155)</f>
        <v>A155</v>
      </c>
      <c r="C156" t="str">
        <f ca="1">_xlfn.FORMULATEXT(A155)</f>
        <v>=A150-A149</v>
      </c>
      <c r="E156" s="5"/>
      <c r="G156" s="14"/>
      <c r="H156" s="28"/>
      <c r="I156" s="5"/>
      <c r="J156" s="57">
        <v>156</v>
      </c>
    </row>
    <row r="157" spans="1:10" ht="12.75" customHeight="1" x14ac:dyDescent="0.2">
      <c r="A157" s="43" t="s">
        <v>13</v>
      </c>
      <c r="B157" s="44" t="s">
        <v>14</v>
      </c>
      <c r="C157" s="23" t="s">
        <v>15</v>
      </c>
      <c r="D157" s="45" t="s">
        <v>16</v>
      </c>
      <c r="E157" s="44" t="s">
        <v>17</v>
      </c>
      <c r="F157" s="44" t="s">
        <v>18</v>
      </c>
      <c r="G157" s="44" t="s">
        <v>19</v>
      </c>
      <c r="H157" s="44" t="s">
        <v>20</v>
      </c>
      <c r="I157" s="44"/>
      <c r="J157" s="57">
        <v>157</v>
      </c>
    </row>
    <row r="158" spans="1:10" ht="12.75" customHeight="1" x14ac:dyDescent="0.2">
      <c r="E158" s="18"/>
      <c r="J158" s="57">
        <v>158</v>
      </c>
    </row>
    <row r="159" spans="1:10" ht="12.75" customHeight="1" x14ac:dyDescent="0.2">
      <c r="B159" s="42" t="str">
        <f>CHAR(COLUMN(F124)+64) &amp;ROW(F124)</f>
        <v>F124</v>
      </c>
      <c r="C159" s="10" t="str">
        <f>"The top "&amp;F$124*100&amp;"% of subjects have "</f>
        <v xml:space="preserve">The top 1% of subjects have </v>
      </c>
      <c r="J159" s="57">
        <v>159</v>
      </c>
    </row>
    <row r="160" spans="1:10" ht="12.75" customHeight="1" x14ac:dyDescent="0.2">
      <c r="B160" s="42" t="str">
        <f>CHAR(COLUMN(G124)+64) &amp;ROW(G124)</f>
        <v>G124</v>
      </c>
      <c r="C160" s="10" t="str">
        <f>"   "&amp;ROUND(G124*100,1)&amp;"% of the total value"</f>
        <v xml:space="preserve">   12.5% of the total value</v>
      </c>
      <c r="J160" s="57">
        <v>160</v>
      </c>
    </row>
    <row r="161" spans="1:12" ht="12.75" customHeight="1" x14ac:dyDescent="0.2">
      <c r="J161" s="57">
        <v>161</v>
      </c>
    </row>
    <row r="162" spans="1:12" ht="12.75" customHeight="1" x14ac:dyDescent="0.2">
      <c r="B162" s="42" t="str">
        <f>CHAR(COLUMN(F124)+64) &amp;ROW(F124)</f>
        <v>F124</v>
      </c>
      <c r="C162" s="10" t="str">
        <f>"The top "&amp;F$124*100&amp;"% of households have "</f>
        <v xml:space="preserve">The top 1% of households have </v>
      </c>
      <c r="F162" s="61"/>
      <c r="G162" s="58"/>
      <c r="J162" s="57">
        <v>162</v>
      </c>
    </row>
    <row r="163" spans="1:12" ht="12.75" customHeight="1" x14ac:dyDescent="0.2">
      <c r="B163" s="42" t="str">
        <f>CHAR(COLUMN(I124)+64) &amp;ROW(I124)</f>
        <v>I124</v>
      </c>
      <c r="C163" s="10" t="str">
        <f>"   "&amp;ROUND(I124,1)&amp;" times their equal share of total income"</f>
        <v xml:space="preserve">   12.5 times their equal share of total income</v>
      </c>
      <c r="F163" s="10"/>
      <c r="G163" s="11"/>
      <c r="J163" s="57">
        <v>163</v>
      </c>
    </row>
    <row r="164" spans="1:12" ht="12.75" customHeight="1" x14ac:dyDescent="0.2">
      <c r="J164" s="57">
        <v>164</v>
      </c>
    </row>
    <row r="165" spans="1:12" ht="12.75" customHeight="1" x14ac:dyDescent="0.2">
      <c r="F165" s="61"/>
      <c r="J165" s="57">
        <v>165</v>
      </c>
    </row>
    <row r="166" spans="1:12" ht="12.75" customHeight="1" x14ac:dyDescent="0.2">
      <c r="A166" s="43" t="s">
        <v>13</v>
      </c>
      <c r="B166" s="44" t="s">
        <v>14</v>
      </c>
      <c r="C166" s="23" t="s">
        <v>15</v>
      </c>
      <c r="D166" s="45" t="s">
        <v>16</v>
      </c>
      <c r="E166" s="44" t="s">
        <v>17</v>
      </c>
      <c r="F166" s="44" t="s">
        <v>18</v>
      </c>
      <c r="G166" s="44" t="s">
        <v>19</v>
      </c>
      <c r="H166" s="44" t="s">
        <v>20</v>
      </c>
      <c r="I166" s="44"/>
      <c r="J166" s="57">
        <v>166</v>
      </c>
    </row>
    <row r="167" spans="1:12" ht="12.75" customHeight="1" x14ac:dyDescent="0.2">
      <c r="A167" s="4" t="s">
        <v>10</v>
      </c>
      <c r="J167" s="57">
        <v>167</v>
      </c>
      <c r="K167" s="24"/>
      <c r="L167" s="40"/>
    </row>
    <row r="168" spans="1:12" ht="12.75" customHeight="1" thickBot="1" x14ac:dyDescent="0.25">
      <c r="A168" s="29"/>
      <c r="B168" s="16" t="s">
        <v>9</v>
      </c>
      <c r="F168" s="16" t="s">
        <v>8</v>
      </c>
      <c r="H168" s="5"/>
      <c r="J168" s="57">
        <v>168</v>
      </c>
      <c r="K168" s="24"/>
      <c r="L168" s="40"/>
    </row>
    <row r="169" spans="1:12" ht="12.75" customHeight="1" x14ac:dyDescent="0.2">
      <c r="A169" s="19"/>
      <c r="B169" s="2" t="s">
        <v>0</v>
      </c>
      <c r="C169" s="7">
        <f>LN(B5)</f>
        <v>4.6051701859880918</v>
      </c>
      <c r="D169" s="5"/>
      <c r="F169" s="2" t="s">
        <v>0</v>
      </c>
      <c r="G169" s="31">
        <f>C169+C171</f>
        <v>5.9914645471079808</v>
      </c>
      <c r="H169" s="5"/>
      <c r="J169" s="57">
        <v>169</v>
      </c>
      <c r="K169" s="24"/>
      <c r="L169" s="40"/>
    </row>
    <row r="170" spans="1:12" ht="12.75" customHeight="1" x14ac:dyDescent="0.2">
      <c r="A170" s="19"/>
      <c r="B170" s="6" t="s">
        <v>3</v>
      </c>
      <c r="C170" s="8">
        <f>LN(B6)</f>
        <v>5.2983173665480363</v>
      </c>
      <c r="D170" s="5"/>
      <c r="F170" s="6" t="s">
        <v>3</v>
      </c>
      <c r="G170" s="32">
        <f>G169+G171/2</f>
        <v>6.6846117276679253</v>
      </c>
      <c r="H170" s="21"/>
      <c r="J170" s="57">
        <v>170</v>
      </c>
      <c r="K170" s="24"/>
    </row>
    <row r="171" spans="1:12" ht="12.75" customHeight="1" x14ac:dyDescent="0.2">
      <c r="A171" s="19"/>
      <c r="B171" s="6" t="s">
        <v>4</v>
      </c>
      <c r="C171" s="8">
        <f>2*(C170-C169)</f>
        <v>1.386294361119889</v>
      </c>
      <c r="D171" s="5"/>
      <c r="F171" s="6" t="s">
        <v>4</v>
      </c>
      <c r="G171" s="32">
        <f>G172^2</f>
        <v>1.386294361119889</v>
      </c>
      <c r="J171" s="57">
        <v>171</v>
      </c>
      <c r="K171" s="24"/>
    </row>
    <row r="172" spans="1:12" ht="12.75" customHeight="1" thickBot="1" x14ac:dyDescent="0.25">
      <c r="A172" s="19"/>
      <c r="B172" s="3" t="s">
        <v>2</v>
      </c>
      <c r="C172" s="13">
        <f>SQRT(C171)</f>
        <v>1.177410022515474</v>
      </c>
      <c r="D172" s="5"/>
      <c r="F172" s="3" t="s">
        <v>2</v>
      </c>
      <c r="G172" s="33">
        <f>C172</f>
        <v>1.177410022515474</v>
      </c>
      <c r="J172" s="57">
        <v>172</v>
      </c>
    </row>
    <row r="173" spans="1:12" ht="12.75" customHeight="1" x14ac:dyDescent="0.2">
      <c r="A173" s="46"/>
      <c r="B173" s="22"/>
      <c r="C173" s="22"/>
      <c r="D173" s="22"/>
      <c r="E173" s="22"/>
      <c r="F173" s="22"/>
      <c r="G173" s="22"/>
      <c r="H173" s="22"/>
      <c r="I173" s="22"/>
      <c r="J173" s="57">
        <v>173</v>
      </c>
    </row>
    <row r="174" spans="1:12" ht="12.75" customHeight="1" x14ac:dyDescent="0.2">
      <c r="A174" s="4" t="s">
        <v>12</v>
      </c>
      <c r="D174" s="11" t="s">
        <v>22</v>
      </c>
      <c r="J174" s="57">
        <v>174</v>
      </c>
    </row>
    <row r="175" spans="1:12" ht="12.75" customHeight="1" x14ac:dyDescent="0.2">
      <c r="A175" s="55" t="str">
        <f>CHAR(COLUMN(B7)+64) &amp;ROW(B7)</f>
        <v>B7</v>
      </c>
      <c r="B175" t="str">
        <f ca="1">_xlfn.FORMULATEXT(B7)</f>
        <v>=EXP(C169-C171)</v>
      </c>
      <c r="E175" s="55" t="str">
        <f>CHAR(COLUMN(C171)+64) &amp;ROW(C171)</f>
        <v>C171</v>
      </c>
      <c r="F175" t="str">
        <f ca="1">_xlfn.FORMULATEXT(C171)</f>
        <v>=2*(C170-C169)</v>
      </c>
      <c r="H175" s="55" t="str">
        <f>CHAR(COLUMN(C169)+64) &amp;ROW(C169)</f>
        <v>C169</v>
      </c>
      <c r="I175" t="str">
        <f ca="1">_xlfn.FORMULATEXT(C169)</f>
        <v>=LN(B5)</v>
      </c>
      <c r="J175" s="57">
        <v>175</v>
      </c>
    </row>
    <row r="176" spans="1:12" ht="12.75" customHeight="1" x14ac:dyDescent="0.2">
      <c r="A176" s="55" t="str">
        <f>CHAR(COLUMN(E5)+64) &amp;ROW(E5)</f>
        <v>E5</v>
      </c>
      <c r="B176" t="str">
        <f ca="1">_xlfn.FORMULATEXT(E5)</f>
        <v>=EXP(G169)</v>
      </c>
      <c r="E176" s="55" t="str">
        <f>CHAR(COLUMN(C172)+64) &amp;ROW(C172)</f>
        <v>C172</v>
      </c>
      <c r="F176" t="str">
        <f ca="1">_xlfn.FORMULATEXT(C172)</f>
        <v>=SQRT(C171)</v>
      </c>
      <c r="H176" s="55" t="str">
        <f>CHAR(COLUMN(C170)+64) &amp;ROW(C170)</f>
        <v>C170</v>
      </c>
      <c r="I176" t="str">
        <f ca="1">_xlfn.FORMULATEXT(C170)</f>
        <v>=LN(B6)</v>
      </c>
      <c r="J176" s="57">
        <v>176</v>
      </c>
    </row>
    <row r="177" spans="1:17" ht="12.75" customHeight="1" x14ac:dyDescent="0.2">
      <c r="A177" s="55" t="str">
        <f>CHAR(COLUMN(E6)+64) &amp;ROW(E6)</f>
        <v>E6</v>
      </c>
      <c r="B177" t="str">
        <f ca="1">_xlfn.FORMULATEXT(E6)</f>
        <v>=EXP(G170)</v>
      </c>
      <c r="E177" s="55" t="str">
        <f>CHAR(COLUMN(G169)+64) &amp;ROW(G169)</f>
        <v>G169</v>
      </c>
      <c r="F177" t="str">
        <f ca="1">_xlfn.FORMULATEXT(G169)</f>
        <v>=C169+C171</v>
      </c>
      <c r="H177" s="55" t="str">
        <f>CHAR(COLUMN(G171)+64) &amp;ROW(G171)</f>
        <v>G171</v>
      </c>
      <c r="I177" t="str">
        <f ca="1">_xlfn.FORMULATEXT(G171)</f>
        <v>=G172^2</v>
      </c>
      <c r="J177" s="57">
        <v>177</v>
      </c>
    </row>
    <row r="178" spans="1:17" ht="12.75" customHeight="1" x14ac:dyDescent="0.2">
      <c r="A178" s="55" t="str">
        <f>CHAR(COLUMN(E7)+64) &amp;ROW(E7)</f>
        <v>E7</v>
      </c>
      <c r="B178" t="str">
        <f ca="1">_xlfn.FORMULATEXT(E7)</f>
        <v>=EXP(G169-G171)</v>
      </c>
      <c r="E178" s="55" t="str">
        <f>CHAR(COLUMN(G170)+64) &amp;ROW(G170)</f>
        <v>G170</v>
      </c>
      <c r="F178" t="str">
        <f ca="1">_xlfn.FORMULATEXT(G170)</f>
        <v>=G169+G171/2</v>
      </c>
      <c r="H178" s="55" t="str">
        <f>CHAR(COLUMN(G172)+64) &amp;ROW(G172)</f>
        <v>G172</v>
      </c>
      <c r="I178" t="str">
        <f ca="1">_xlfn.FORMULATEXT(G172)</f>
        <v>=C172</v>
      </c>
      <c r="J178" s="57">
        <v>178</v>
      </c>
    </row>
    <row r="179" spans="1:17" ht="12.75" customHeight="1" x14ac:dyDescent="0.2">
      <c r="A179" s="55" t="str">
        <f>CHAR(COLUMN(G5)+64) &amp;ROW(G5)</f>
        <v>G5</v>
      </c>
      <c r="B179" t="str">
        <f ca="1">_xlfn.FORMULATEXT(G5)</f>
        <v>=2*NORM.S.DIST(C172/SQRT(2),1)-1</v>
      </c>
      <c r="J179" s="57">
        <v>179</v>
      </c>
    </row>
    <row r="180" spans="1:17" ht="12.75" customHeight="1" x14ac:dyDescent="0.2">
      <c r="A180" s="55" t="str">
        <f>CHAR(COLUMN(B8)+64) &amp;ROW(B8)</f>
        <v>B8</v>
      </c>
      <c r="B180" s="11" t="str">
        <f ca="1">_xlfn.FORMULATEXT(B8)</f>
        <v>=SQRT((EXP($C$171)-1)*EXP(2*$C$169+$C$171))</v>
      </c>
      <c r="G180" s="55"/>
      <c r="J180" s="57">
        <v>180</v>
      </c>
      <c r="O180" s="28"/>
      <c r="P180" s="39"/>
      <c r="Q180" s="38"/>
    </row>
    <row r="181" spans="1:17" ht="12.75" customHeight="1" x14ac:dyDescent="0.2">
      <c r="A181" s="55" t="str">
        <f>CHAR(COLUMN(E8)+64) &amp;ROW(E8)</f>
        <v>E8</v>
      </c>
      <c r="B181" t="str">
        <f ca="1">_xlfn.FORMULATEXT(E8)</f>
        <v>=SQRT((EXP($G$171)-1)*EXP(2*$G$169+$G$171))</v>
      </c>
      <c r="C181" s="11"/>
      <c r="D181" s="12"/>
      <c r="E181" s="12"/>
      <c r="G181" s="55"/>
      <c r="J181" s="57">
        <v>181</v>
      </c>
    </row>
  </sheetData>
  <sortState ref="J3:M8">
    <sortCondition ref="J2:J7"/>
  </sortState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&amp;L10/18/2014&amp;C Suvjects Distributed Log-Normally by Value
Percentages vs. Percentages
&amp;RXL5D</oddHeader>
    <oddFooter>&amp;L&amp;F&amp;C
&amp;RMilo Schield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LogNormal2: Distribution by Percentages Only</dc:title>
  <dc:creator>Milo Schield</dc:creator>
  <cp:lastModifiedBy>Milo Schield</cp:lastModifiedBy>
  <cp:lastPrinted>2017-10-14T01:50:53Z</cp:lastPrinted>
  <dcterms:created xsi:type="dcterms:W3CDTF">2013-11-01T09:20:08Z</dcterms:created>
  <dcterms:modified xsi:type="dcterms:W3CDTF">2017-10-14T03:42:29Z</dcterms:modified>
</cp:coreProperties>
</file>