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\0H2018\0-Stat\1Excel\Ch07-Continuous\Ch07-LogNormal\2019\"/>
    </mc:Choice>
  </mc:AlternateContent>
  <bookViews>
    <workbookView xWindow="0" yWindow="0" windowWidth="24690" windowHeight="9600"/>
  </bookViews>
  <sheets>
    <sheet name="LN#$2" sheetId="1" r:id="rId1"/>
  </sheets>
  <calcPr calcId="152511"/>
</workbook>
</file>

<file path=xl/calcChain.xml><?xml version="1.0" encoding="utf-8"?>
<calcChain xmlns="http://schemas.openxmlformats.org/spreadsheetml/2006/main">
  <c r="J7" i="1" l="1"/>
  <c r="A19" i="1"/>
  <c r="A11" i="1"/>
  <c r="A12" i="1"/>
  <c r="A13" i="1"/>
  <c r="A15" i="1"/>
  <c r="A16" i="1"/>
  <c r="A17" i="1"/>
  <c r="A18" i="1"/>
  <c r="A10" i="1"/>
  <c r="B13" i="1"/>
  <c r="O11" i="1" l="1"/>
  <c r="D5" i="1"/>
  <c r="E27" i="1" l="1"/>
  <c r="E28" i="1"/>
  <c r="E29" i="1"/>
  <c r="E30" i="1"/>
  <c r="E31" i="1"/>
  <c r="E32" i="1"/>
  <c r="P20" i="1"/>
  <c r="P19" i="1"/>
  <c r="B18" i="1" l="1"/>
  <c r="E34" i="1"/>
  <c r="E35" i="1"/>
  <c r="E36" i="1"/>
  <c r="E26" i="1"/>
  <c r="E33" i="1"/>
  <c r="E25" i="1"/>
  <c r="E24" i="1"/>
  <c r="B19" i="1" l="1"/>
  <c r="B17" i="1"/>
  <c r="M31" i="1"/>
  <c r="F24" i="1"/>
  <c r="B16" i="1"/>
  <c r="B15" i="1"/>
  <c r="B12" i="1"/>
  <c r="B11" i="1"/>
  <c r="B10" i="1"/>
  <c r="N31" i="1"/>
  <c r="R32" i="1" l="1"/>
  <c r="M30" i="1"/>
  <c r="M32" i="1"/>
  <c r="R29" i="1"/>
  <c r="R30" i="1"/>
  <c r="R31" i="1"/>
  <c r="N30" i="1"/>
  <c r="S30" i="1"/>
  <c r="S29" i="1"/>
  <c r="S31" i="1"/>
  <c r="S32" i="1"/>
  <c r="N32" i="1"/>
  <c r="J2" i="1" l="1"/>
  <c r="J3" i="1" s="1"/>
  <c r="J4" i="1" s="1"/>
  <c r="J5" i="1" s="1"/>
  <c r="J6" i="1" s="1"/>
  <c r="J8" i="1" s="1"/>
  <c r="J9" i="1" s="1"/>
  <c r="J10" i="1" s="1"/>
  <c r="J11" i="1" s="1"/>
  <c r="J12" i="1" s="1"/>
  <c r="J13" i="1" l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L2" i="1"/>
  <c r="L3" i="1" s="1"/>
  <c r="L4" i="1" s="1"/>
  <c r="L5" i="1" s="1"/>
  <c r="L6" i="1" s="1"/>
  <c r="L7" i="1" s="1"/>
  <c r="L8" i="1" l="1"/>
  <c r="L9" i="1" s="1"/>
  <c r="L10" i="1" s="1"/>
  <c r="L11" i="1" s="1"/>
  <c r="L12" i="1" s="1"/>
  <c r="P25" i="1"/>
  <c r="P11" i="1"/>
  <c r="P10" i="1"/>
  <c r="L13" i="1" l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G24" i="1"/>
  <c r="H24" i="1"/>
  <c r="O4" i="1"/>
  <c r="O3" i="1"/>
  <c r="P6" i="1"/>
  <c r="P12" i="1"/>
  <c r="P4" i="1"/>
  <c r="U19" i="1"/>
  <c r="P3" i="1"/>
  <c r="P23" i="1"/>
  <c r="P24" i="1"/>
  <c r="P5" i="1"/>
  <c r="U21" i="1"/>
  <c r="P22" i="1"/>
  <c r="U22" i="1"/>
  <c r="U20" i="1"/>
  <c r="O5" i="1" l="1"/>
  <c r="O10" i="1" s="1"/>
  <c r="T19" i="1" l="1"/>
  <c r="O19" i="1" s="1"/>
  <c r="O6" i="1"/>
  <c r="B5" i="1" l="1"/>
  <c r="O12" i="1"/>
  <c r="B36" i="1"/>
  <c r="B26" i="1"/>
  <c r="B34" i="1"/>
  <c r="B25" i="1"/>
  <c r="B32" i="1"/>
  <c r="B35" i="1"/>
  <c r="B27" i="1"/>
  <c r="B29" i="1"/>
  <c r="B33" i="1"/>
  <c r="B28" i="1"/>
  <c r="B30" i="1"/>
  <c r="B31" i="1"/>
  <c r="T20" i="1"/>
  <c r="O25" i="1" s="1"/>
  <c r="P9" i="1"/>
  <c r="P8" i="1"/>
  <c r="C35" i="1" l="1"/>
  <c r="C32" i="1"/>
  <c r="C33" i="1"/>
  <c r="C26" i="1"/>
  <c r="C30" i="1"/>
  <c r="C36" i="1"/>
  <c r="C28" i="1"/>
  <c r="C31" i="1"/>
  <c r="C29" i="1"/>
  <c r="C34" i="1"/>
  <c r="C27" i="1"/>
  <c r="C25" i="1"/>
  <c r="T21" i="1"/>
  <c r="T22" i="1" s="1"/>
  <c r="O20" i="1" s="1"/>
  <c r="O24" i="1" s="1"/>
  <c r="O8" i="1"/>
  <c r="O9" i="1" s="1"/>
  <c r="F34" i="1" l="1"/>
  <c r="G34" i="1" s="1"/>
  <c r="I34" i="1" s="1"/>
  <c r="D34" i="1"/>
  <c r="F30" i="1"/>
  <c r="G30" i="1" s="1"/>
  <c r="I30" i="1" s="1"/>
  <c r="D30" i="1"/>
  <c r="F29" i="1"/>
  <c r="G29" i="1" s="1"/>
  <c r="I29" i="1" s="1"/>
  <c r="D29" i="1"/>
  <c r="F26" i="1"/>
  <c r="H26" i="1" s="1"/>
  <c r="D26" i="1"/>
  <c r="F33" i="1"/>
  <c r="G33" i="1" s="1"/>
  <c r="I33" i="1" s="1"/>
  <c r="D33" i="1"/>
  <c r="F31" i="1"/>
  <c r="H31" i="1" s="1"/>
  <c r="D31" i="1"/>
  <c r="F25" i="1"/>
  <c r="G25" i="1" s="1"/>
  <c r="I25" i="1" s="1"/>
  <c r="D25" i="1"/>
  <c r="F28" i="1"/>
  <c r="H28" i="1" s="1"/>
  <c r="D28" i="1"/>
  <c r="F32" i="1"/>
  <c r="G32" i="1" s="1"/>
  <c r="I32" i="1" s="1"/>
  <c r="D32" i="1"/>
  <c r="F36" i="1"/>
  <c r="H36" i="1" s="1"/>
  <c r="D36" i="1"/>
  <c r="F27" i="1"/>
  <c r="G27" i="1" s="1"/>
  <c r="I27" i="1" s="1"/>
  <c r="D27" i="1"/>
  <c r="F35" i="1"/>
  <c r="H35" i="1" s="1"/>
  <c r="D35" i="1"/>
  <c r="H34" i="1"/>
  <c r="O22" i="1"/>
  <c r="H29" i="1" l="1"/>
  <c r="H25" i="1"/>
  <c r="H27" i="1"/>
  <c r="G26" i="1"/>
  <c r="I26" i="1" s="1"/>
  <c r="G35" i="1"/>
  <c r="I35" i="1" s="1"/>
  <c r="H30" i="1"/>
  <c r="G28" i="1"/>
  <c r="I28" i="1" s="1"/>
  <c r="G36" i="1"/>
  <c r="I36" i="1" s="1"/>
  <c r="H33" i="1"/>
  <c r="G31" i="1"/>
  <c r="I31" i="1" s="1"/>
  <c r="H32" i="1"/>
  <c r="O23" i="1"/>
</calcChain>
</file>

<file path=xl/sharedStrings.xml><?xml version="1.0" encoding="utf-8"?>
<sst xmlns="http://schemas.openxmlformats.org/spreadsheetml/2006/main" count="113" uniqueCount="76">
  <si>
    <t>mu</t>
  </si>
  <si>
    <t>Mode</t>
  </si>
  <si>
    <t>Sigma</t>
  </si>
  <si>
    <t>mu+S^2/2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</si>
  <si>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</si>
  <si>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</si>
  <si>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</si>
  <si>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</si>
  <si>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</si>
  <si>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</si>
  <si>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</si>
  <si>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</si>
  <si>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</si>
  <si>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Sigma^2 </t>
  </si>
  <si>
    <t>Std.Dev</t>
  </si>
  <si>
    <t>Median</t>
  </si>
  <si>
    <t>Mean</t>
  </si>
  <si>
    <t>PDF# (Mode)</t>
  </si>
  <si>
    <t>Households Normal Distribution</t>
  </si>
  <si>
    <t>Total Income Log-Normal Distribution</t>
  </si>
  <si>
    <t>Total Income Normal Distribution</t>
  </si>
  <si>
    <t>Gini Coefficient</t>
  </si>
  <si>
    <t>CELL</t>
  </si>
  <si>
    <t>FormulaText()</t>
  </si>
  <si>
    <t>total Income has a Log-Normal Distribution by HH Income [Aitchinson &amp; Brown (1963)]</t>
  </si>
  <si>
    <t>with parameters mu$ = (mu# + sigma#^2) and sigma$ = sigma#</t>
  </si>
  <si>
    <t>StdDev=Mean*CV</t>
  </si>
  <si>
    <t>Ave$</t>
  </si>
  <si>
    <t>PDF (Mode)</t>
  </si>
  <si>
    <t xml:space="preserve">%HH by HH$ &lt; Ave$ </t>
  </si>
  <si>
    <t>%Tot$ by HH$ &gt; Ave$</t>
  </si>
  <si>
    <t>ID</t>
  </si>
  <si>
    <t>Definition</t>
  </si>
  <si>
    <t>Above</t>
  </si>
  <si>
    <t>mu$</t>
  </si>
  <si>
    <t>Sigma$</t>
  </si>
  <si>
    <t xml:space="preserve">Sigma$^2 </t>
  </si>
  <si>
    <t>mu$+S$^2/2</t>
  </si>
  <si>
    <t xml:space="preserve">Median$ </t>
  </si>
  <si>
    <t xml:space="preserve">Mean$ </t>
  </si>
  <si>
    <t>Since households have a Log-Normal distribution by Income with mu# and sigma#, it follows that</t>
  </si>
  <si>
    <t>MATH FORMULAS</t>
  </si>
  <si>
    <t>OUTPUT</t>
  </si>
  <si>
    <t>How to protect (and unprotect) cells in a worksheet:</t>
  </si>
  <si>
    <t>Left side of table: Bottom Up #, %, $</t>
  </si>
  <si>
    <t>Right side of table: Top Down #, %, $</t>
  </si>
  <si>
    <t>Below</t>
  </si>
  <si>
    <t xml:space="preserve">   ------------------------- TOP-DOWN -------------------------</t>
  </si>
  <si>
    <t>$ / #</t>
  </si>
  <si>
    <t>Shares</t>
  </si>
  <si>
    <t>Dollars</t>
  </si>
  <si>
    <t>------------------BOTTOM-UP-----------------</t>
  </si>
  <si>
    <t>%HH</t>
  </si>
  <si>
    <t>%Tot$</t>
  </si>
  <si>
    <t>Min$</t>
  </si>
  <si>
    <t>Column</t>
  </si>
  <si>
    <t>Ave/Min</t>
  </si>
  <si>
    <t>Average income of subjects below the minimum</t>
  </si>
  <si>
    <t>Average income of subjects above the minimum</t>
  </si>
  <si>
    <r>
      <rPr>
        <b/>
        <sz val="10"/>
        <rFont val="Arial"/>
        <family val="2"/>
      </rPr>
      <t>Minimum</t>
    </r>
    <r>
      <rPr>
        <sz val="10"/>
        <rFont val="Arial"/>
        <family val="2"/>
      </rPr>
      <t xml:space="preserve"> income needed to be at the Xth percentile</t>
    </r>
  </si>
  <si>
    <r>
      <t>TimesEqualShare</t>
    </r>
    <r>
      <rPr>
        <sz val="10"/>
        <rFont val="Arial"/>
        <family val="2"/>
      </rPr>
      <t xml:space="preserve"> (Share of income / Share of subjects)</t>
    </r>
  </si>
  <si>
    <t>By Percentile: Bottom-up on left (A-D); Top-down on the right (E-I)</t>
  </si>
  <si>
    <t>cdf$: Share of total income for subjects below minimum</t>
  </si>
  <si>
    <t>1-cdf$: Share of total income for subjects above minimum</t>
  </si>
  <si>
    <r>
      <t>1-cdf#:  Fraction of subjects who earn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above minimum</t>
    </r>
  </si>
  <si>
    <t>INPUT</t>
  </si>
  <si>
    <t>Ratio Average income above to Minimum income at X %</t>
  </si>
  <si>
    <t>cdf#: Percentage of subjects who are below X percentile</t>
  </si>
  <si>
    <t xml:space="preserve">So total income is distributed log-normally. </t>
  </si>
  <si>
    <t>Households distributed log-normally by income</t>
  </si>
  <si>
    <t>www.statlit.org/pdf/2014-Schield-LogNormal-Income2B-Excel2013-Demo.pdf</t>
  </si>
  <si>
    <t>Pictures: Get in Normal View</t>
  </si>
  <si>
    <t>* Top of Detail. Zoom 270</t>
  </si>
  <si>
    <t>*  Bottom of Table 1: Zoom 280</t>
  </si>
  <si>
    <t>Percentage of HHs that are below-average</t>
  </si>
  <si>
    <t>Gini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</si>
</sst>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0.000"/>
    <numFmt numFmtId="167" formatCode="#,##0.0"/>
    <numFmt numFmtId="168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3" fontId="1" fillId="0" borderId="7" xfId="0" applyNumberFormat="1" applyFont="1" applyFill="1" applyBorder="1" applyAlignment="1">
      <alignment horizontal="center" vertical="center"/>
    </xf>
    <xf numFmtId="3" fontId="4" fillId="0" borderId="7" xfId="0" quotePrefix="1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1" fontId="1" fillId="2" borderId="0" xfId="0" quotePrefix="1" applyNumberFormat="1" applyFont="1" applyFill="1" applyBorder="1" applyAlignment="1">
      <alignment horizontal="center" vertical="center"/>
    </xf>
    <xf numFmtId="0" fontId="1" fillId="2" borderId="0" xfId="0" quotePrefix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0" fillId="0" borderId="1" xfId="0" applyBorder="1" applyAlignment="1">
      <alignment vertical="center"/>
    </xf>
    <xf numFmtId="166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0" fillId="0" borderId="8" xfId="0" quotePrefix="1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166" fontId="0" fillId="0" borderId="4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1" fontId="1" fillId="0" borderId="10" xfId="0" quotePrefix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1" fillId="0" borderId="10" xfId="0" quotePrefix="1" applyNumberFormat="1" applyFont="1" applyBorder="1" applyAlignment="1">
      <alignment horizontal="center" vertical="center"/>
    </xf>
    <xf numFmtId="3" fontId="1" fillId="0" borderId="0" xfId="0" quotePrefix="1" applyNumberFormat="1" applyFont="1" applyAlignment="1">
      <alignment vertical="center"/>
    </xf>
    <xf numFmtId="166" fontId="1" fillId="0" borderId="13" xfId="0" quotePrefix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6" fontId="1" fillId="0" borderId="9" xfId="0" quotePrefix="1" applyNumberFormat="1" applyFont="1" applyBorder="1" applyAlignment="1">
      <alignment horizontal="center" vertical="center"/>
    </xf>
    <xf numFmtId="164" fontId="1" fillId="0" borderId="0" xfId="0" quotePrefix="1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66" fontId="1" fillId="0" borderId="10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1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quotePrefix="1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0" fillId="0" borderId="0" xfId="0" applyNumberFormat="1" applyBorder="1" applyAlignment="1">
      <alignment horizontal="center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9" fontId="0" fillId="2" borderId="15" xfId="0" applyNumberFormat="1" applyFill="1" applyBorder="1" applyAlignment="1" applyProtection="1">
      <alignment horizontal="center" vertical="center"/>
      <protection locked="0"/>
    </xf>
    <xf numFmtId="168" fontId="1" fillId="0" borderId="16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9" fontId="1" fillId="2" borderId="18" xfId="0" applyNumberFormat="1" applyFont="1" applyFill="1" applyBorder="1" applyAlignment="1" applyProtection="1">
      <alignment horizontal="center" vertical="center"/>
      <protection locked="0"/>
    </xf>
    <xf numFmtId="168" fontId="1" fillId="0" borderId="19" xfId="0" applyNumberFormat="1" applyFont="1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165" fontId="1" fillId="2" borderId="18" xfId="0" applyNumberFormat="1" applyFont="1" applyFill="1" applyBorder="1" applyAlignment="1" applyProtection="1">
      <alignment horizontal="center" vertical="center"/>
      <protection locked="0"/>
    </xf>
    <xf numFmtId="10" fontId="1" fillId="2" borderId="18" xfId="0" applyNumberFormat="1" applyFont="1" applyFill="1" applyBorder="1" applyAlignment="1" applyProtection="1">
      <alignment horizontal="center" vertical="center"/>
      <protection locked="0"/>
    </xf>
    <xf numFmtId="10" fontId="1" fillId="2" borderId="21" xfId="0" applyNumberFormat="1" applyFont="1" applyFill="1" applyBorder="1" applyAlignment="1" applyProtection="1">
      <alignment horizontal="center" vertical="center"/>
      <protection locked="0"/>
    </xf>
    <xf numFmtId="168" fontId="1" fillId="0" borderId="22" xfId="0" applyNumberFormat="1" applyFont="1" applyBorder="1" applyAlignment="1">
      <alignment horizontal="center" vertical="center"/>
    </xf>
    <xf numFmtId="165" fontId="1" fillId="0" borderId="22" xfId="0" applyNumberFormat="1" applyFont="1" applyBorder="1" applyAlignment="1">
      <alignment horizontal="center" vertical="center"/>
    </xf>
    <xf numFmtId="167" fontId="1" fillId="0" borderId="24" xfId="0" applyNumberFormat="1" applyFont="1" applyBorder="1" applyAlignment="1">
      <alignment horizontal="center" vertical="center"/>
    </xf>
    <xf numFmtId="168" fontId="1" fillId="0" borderId="25" xfId="0" applyNumberFormat="1" applyFont="1" applyBorder="1" applyAlignment="1">
      <alignment horizontal="center" vertical="center"/>
    </xf>
    <xf numFmtId="168" fontId="1" fillId="0" borderId="26" xfId="0" applyNumberFormat="1" applyFont="1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0" fontId="0" fillId="0" borderId="28" xfId="0" applyNumberFormat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8" fontId="0" fillId="0" borderId="22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9" fontId="1" fillId="0" borderId="0" xfId="0" quotePrefix="1" applyNumberFormat="1" applyFont="1" applyBorder="1" applyAlignment="1">
      <alignment horizontal="center" vertical="center"/>
    </xf>
    <xf numFmtId="0" fontId="0" fillId="0" borderId="0" xfId="0" applyBorder="1"/>
    <xf numFmtId="165" fontId="1" fillId="0" borderId="0" xfId="0" quotePrefix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1" fillId="0" borderId="14" xfId="0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showRuler="0" view="pageLayout" zoomScale="200" zoomScaleNormal="270" zoomScalePageLayoutView="200" workbookViewId="0">
      <selection activeCell="G3" sqref="G3"/>
    </sheetView>
  </sheetViews>
  <sheetFormatPr defaultRowHeight="12.75" x14ac:dyDescent="0.2"/>
  <cols>
    <col min="1" max="1" width="8" customWidth="1"/>
    <col min="2" max="2" width="7.5703125" customWidth="1"/>
    <col min="3" max="3" width="6.7109375" customWidth="1"/>
    <col min="4" max="4" width="5.5703125" customWidth="1"/>
    <col min="5" max="5" width="7" customWidth="1"/>
    <col min="6" max="6" width="7.7109375" customWidth="1"/>
    <col min="7" max="7" width="9.28515625" customWidth="1"/>
    <col min="8" max="8" width="5.85546875" customWidth="1"/>
    <col min="9" max="9" width="6.5703125" customWidth="1"/>
    <col min="10" max="10" width="4.140625" style="2" customWidth="1"/>
    <col min="11" max="11" width="19.85546875" style="2" customWidth="1"/>
    <col min="12" max="12" width="4.42578125" customWidth="1"/>
    <col min="13" max="13" width="9.5703125" customWidth="1"/>
    <col min="14" max="15" width="9.140625" customWidth="1"/>
    <col min="16" max="16" width="9" customWidth="1"/>
    <col min="17" max="17" width="7.42578125" customWidth="1"/>
    <col min="18" max="18" width="8" customWidth="1"/>
    <col min="19" max="19" width="10.140625" customWidth="1"/>
    <col min="20" max="20" width="9" customWidth="1"/>
    <col min="21" max="21" width="8.42578125" customWidth="1"/>
    <col min="22" max="22" width="3" customWidth="1"/>
  </cols>
  <sheetData>
    <row r="1" spans="1:29" ht="12.75" customHeight="1" thickBot="1" x14ac:dyDescent="0.25">
      <c r="A1" s="7" t="s">
        <v>4</v>
      </c>
      <c r="B1" s="8" t="s">
        <v>5</v>
      </c>
      <c r="C1" s="9" t="s">
        <v>6</v>
      </c>
      <c r="D1" s="10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11">
        <v>1</v>
      </c>
      <c r="K1" s="11"/>
      <c r="L1" s="11">
        <v>1</v>
      </c>
      <c r="M1" s="61" t="s">
        <v>41</v>
      </c>
      <c r="N1" s="12"/>
      <c r="O1" s="12"/>
      <c r="P1" s="12"/>
      <c r="Q1" s="56"/>
      <c r="R1" s="48"/>
      <c r="V1" s="32"/>
      <c r="W1" s="12"/>
      <c r="X1" s="12"/>
      <c r="Y1" s="12"/>
      <c r="Z1" s="12"/>
      <c r="AA1" s="12"/>
      <c r="AB1" s="12"/>
      <c r="AC1" s="12"/>
    </row>
    <row r="2" spans="1:29" ht="12.75" customHeight="1" thickBot="1" x14ac:dyDescent="0.25">
      <c r="A2" s="16" t="s">
        <v>65</v>
      </c>
      <c r="B2" s="63">
        <v>50</v>
      </c>
      <c r="C2" s="3" t="s">
        <v>15</v>
      </c>
      <c r="D2" s="3" t="s">
        <v>69</v>
      </c>
      <c r="I2" s="12"/>
      <c r="J2" s="11">
        <f>J1+1</f>
        <v>2</v>
      </c>
      <c r="K2" s="11"/>
      <c r="L2" s="11">
        <f t="shared" ref="L2:L12" si="0">L1+1</f>
        <v>2</v>
      </c>
      <c r="N2" s="16" t="s">
        <v>18</v>
      </c>
      <c r="O2" s="12"/>
      <c r="P2" s="12"/>
      <c r="W2" s="12"/>
      <c r="X2" s="12"/>
      <c r="Y2" s="12"/>
      <c r="Z2" s="12"/>
      <c r="AA2" s="12"/>
      <c r="AB2" s="12"/>
      <c r="AC2" s="12"/>
    </row>
    <row r="3" spans="1:29" ht="12.75" customHeight="1" thickBot="1" x14ac:dyDescent="0.25">
      <c r="A3" s="16"/>
      <c r="B3" s="64">
        <v>80</v>
      </c>
      <c r="C3" s="3" t="s">
        <v>16</v>
      </c>
      <c r="D3" s="3" t="s">
        <v>68</v>
      </c>
      <c r="J3" s="11">
        <f t="shared" ref="J3:L25" si="1">J2+1</f>
        <v>3</v>
      </c>
      <c r="K3" s="11"/>
      <c r="L3" s="11">
        <f t="shared" si="0"/>
        <v>3</v>
      </c>
      <c r="N3" s="19" t="s">
        <v>0</v>
      </c>
      <c r="O3" s="20">
        <f>LN(B2)</f>
        <v>3.912023005428146</v>
      </c>
      <c r="P3" s="4" t="str">
        <f ca="1">_xlfn.FORMULATEXT(O3)</f>
        <v>=LN(B2)</v>
      </c>
      <c r="W3" s="12"/>
      <c r="X3" s="12"/>
      <c r="Y3" s="12"/>
      <c r="Z3" s="12"/>
      <c r="AA3" s="12"/>
      <c r="AB3" s="12"/>
      <c r="AC3" s="12"/>
    </row>
    <row r="4" spans="1:29" ht="12.75" customHeight="1" x14ac:dyDescent="0.2">
      <c r="I4" s="47"/>
      <c r="J4" s="11">
        <f t="shared" si="1"/>
        <v>4</v>
      </c>
      <c r="K4" s="11"/>
      <c r="L4" s="11">
        <f t="shared" si="0"/>
        <v>4</v>
      </c>
      <c r="N4" s="21" t="s">
        <v>3</v>
      </c>
      <c r="O4" s="22">
        <f>LN(B3)</f>
        <v>4.3820266346738812</v>
      </c>
      <c r="P4" s="4" t="str">
        <f ca="1">_xlfn.FORMULATEXT(O4)</f>
        <v>=LN(B3)</v>
      </c>
      <c r="W4" s="12"/>
      <c r="X4" s="12"/>
      <c r="Y4" s="12"/>
      <c r="Z4" s="12"/>
      <c r="AA4" s="12"/>
      <c r="AB4" s="12"/>
      <c r="AC4" s="12"/>
    </row>
    <row r="5" spans="1:29" ht="12.75" customHeight="1" x14ac:dyDescent="0.2">
      <c r="A5" s="65" t="s">
        <v>42</v>
      </c>
      <c r="B5" s="62">
        <f>2*_xlfn.NORM.S.DIST(O6/SQRT(2),1)-1</f>
        <v>0.50701450107249579</v>
      </c>
      <c r="C5" s="1" t="s">
        <v>75</v>
      </c>
      <c r="D5" s="102">
        <f>_xlfn.NORM.S.DIST(SQRT(LN(B3/B2)/2), 1)</f>
        <v>0.68608019666054254</v>
      </c>
      <c r="E5" s="1" t="s">
        <v>74</v>
      </c>
      <c r="J5" s="11">
        <f t="shared" si="1"/>
        <v>5</v>
      </c>
      <c r="K5" s="11"/>
      <c r="L5" s="11">
        <f t="shared" si="0"/>
        <v>5</v>
      </c>
      <c r="N5" s="21" t="s">
        <v>13</v>
      </c>
      <c r="O5" s="22">
        <f>2*(O4-O3)</f>
        <v>0.94000725849147049</v>
      </c>
      <c r="P5" s="4" t="str">
        <f ca="1">_xlfn.FORMULATEXT(O5)</f>
        <v>=2*(O4-O3)</v>
      </c>
      <c r="S5" s="103"/>
      <c r="W5" s="12"/>
      <c r="X5" s="12"/>
      <c r="Y5" s="12"/>
      <c r="Z5" s="12"/>
      <c r="AA5" s="12"/>
      <c r="AB5" s="12"/>
      <c r="AC5" s="12"/>
    </row>
    <row r="6" spans="1:29" ht="12.75" customHeight="1" thickBot="1" x14ac:dyDescent="0.25">
      <c r="A6" s="16"/>
      <c r="J6" s="11">
        <f t="shared" si="1"/>
        <v>6</v>
      </c>
      <c r="K6" s="11"/>
      <c r="L6" s="11">
        <f t="shared" si="0"/>
        <v>6</v>
      </c>
      <c r="M6" s="12"/>
      <c r="N6" s="26" t="s">
        <v>2</v>
      </c>
      <c r="O6" s="27">
        <f>SQRT(O5)</f>
        <v>0.9695397147571988</v>
      </c>
      <c r="P6" s="4" t="str">
        <f ca="1">_xlfn.FORMULATEXT(O6)</f>
        <v>=SQRT(O5)</v>
      </c>
      <c r="Q6" s="12"/>
      <c r="R6" s="13"/>
      <c r="S6" s="103"/>
      <c r="V6" s="12"/>
      <c r="W6" s="12"/>
      <c r="X6" s="12"/>
      <c r="Y6" s="12"/>
      <c r="Z6" s="12"/>
      <c r="AA6" s="12"/>
      <c r="AB6" s="12"/>
      <c r="AC6" s="12"/>
    </row>
    <row r="7" spans="1:29" ht="12.75" customHeight="1" thickBot="1" x14ac:dyDescent="0.25">
      <c r="A7" s="14" t="s">
        <v>61</v>
      </c>
      <c r="B7" s="12"/>
      <c r="C7" s="12"/>
      <c r="D7" s="12"/>
      <c r="E7" s="12"/>
      <c r="F7" s="12"/>
      <c r="G7" s="12"/>
      <c r="H7" s="12"/>
      <c r="J7" s="11">
        <f t="shared" si="1"/>
        <v>7</v>
      </c>
      <c r="K7" s="11"/>
      <c r="L7" s="11">
        <f t="shared" si="0"/>
        <v>7</v>
      </c>
      <c r="Q7" s="12"/>
      <c r="R7" s="12"/>
      <c r="V7" s="12"/>
      <c r="W7" s="12"/>
      <c r="X7" s="12"/>
      <c r="Y7" s="12"/>
      <c r="Z7" s="12"/>
      <c r="AA7" s="12"/>
      <c r="AB7" s="12"/>
      <c r="AC7" s="12"/>
    </row>
    <row r="8" spans="1:29" ht="12.75" customHeight="1" x14ac:dyDescent="0.2">
      <c r="A8" s="17" t="s">
        <v>55</v>
      </c>
      <c r="B8" s="17" t="s">
        <v>31</v>
      </c>
      <c r="C8" s="16" t="s">
        <v>32</v>
      </c>
      <c r="D8" s="12"/>
      <c r="E8" s="12"/>
      <c r="F8" s="12"/>
      <c r="G8" s="12"/>
      <c r="H8" s="12"/>
      <c r="I8" s="12"/>
      <c r="J8" s="11">
        <f t="shared" si="1"/>
        <v>8</v>
      </c>
      <c r="K8" s="11"/>
      <c r="L8" s="11">
        <f t="shared" si="0"/>
        <v>8</v>
      </c>
      <c r="N8" s="23" t="s">
        <v>1</v>
      </c>
      <c r="O8" s="24">
        <f>EXP(O3-O5)</f>
        <v>19.531250000000011</v>
      </c>
      <c r="P8" s="4" t="str">
        <f ca="1">_xlfn.FORMULATEXT(O8)</f>
        <v>=EXP(O3-O5)</v>
      </c>
      <c r="Q8" s="12"/>
      <c r="R8" s="12"/>
      <c r="V8" s="12"/>
      <c r="W8" s="12"/>
      <c r="X8" s="12"/>
      <c r="Y8" s="12"/>
      <c r="Z8" s="12"/>
      <c r="AA8" s="12"/>
      <c r="AB8" s="12"/>
      <c r="AC8" s="12"/>
    </row>
    <row r="9" spans="1:29" ht="12.75" customHeight="1" x14ac:dyDescent="0.2">
      <c r="A9" s="45" t="s">
        <v>44</v>
      </c>
      <c r="B9" s="17"/>
      <c r="C9" s="16"/>
      <c r="D9" s="12"/>
      <c r="E9" s="12"/>
      <c r="F9" s="12"/>
      <c r="G9" s="12"/>
      <c r="H9" s="12"/>
      <c r="I9" s="12"/>
      <c r="J9" s="11">
        <f t="shared" si="1"/>
        <v>9</v>
      </c>
      <c r="K9" s="11"/>
      <c r="L9" s="11">
        <f t="shared" si="0"/>
        <v>9</v>
      </c>
      <c r="N9" s="29" t="s">
        <v>17</v>
      </c>
      <c r="O9" s="30">
        <f>_xlfn.LOGNORM.DIST(O8,O3,O6,0)</f>
        <v>1.316723057192438E-2</v>
      </c>
      <c r="P9" s="4" t="str">
        <f ca="1">_xlfn.FORMULATEXT(O9)</f>
        <v>=LOGNORM.DIST(O8,O3,O6,0)</v>
      </c>
      <c r="V9" s="12"/>
      <c r="W9" s="12"/>
      <c r="X9" s="12"/>
      <c r="Y9" s="12"/>
      <c r="Z9" s="12"/>
      <c r="AA9" s="12"/>
      <c r="AB9" s="12"/>
      <c r="AC9" s="12"/>
    </row>
    <row r="10" spans="1:29" ht="12.75" customHeight="1" x14ac:dyDescent="0.2">
      <c r="A10" s="47" t="str">
        <f>"Col "&amp;CHAR(COLUMN(A23)+64)</f>
        <v>Col A</v>
      </c>
      <c r="B10" s="11" t="str">
        <f>A23</f>
        <v>%HH</v>
      </c>
      <c r="C10" s="3" t="s">
        <v>67</v>
      </c>
      <c r="D10" s="12"/>
      <c r="E10" s="12"/>
      <c r="F10" s="12"/>
      <c r="G10" s="12"/>
      <c r="H10" s="12"/>
      <c r="I10" s="12"/>
      <c r="J10" s="11">
        <f t="shared" si="1"/>
        <v>10</v>
      </c>
      <c r="K10" s="11"/>
      <c r="L10" s="11">
        <f t="shared" si="0"/>
        <v>10</v>
      </c>
      <c r="N10" s="29" t="s">
        <v>14</v>
      </c>
      <c r="O10" s="34">
        <f>SQRT((EXP(O5)-1)*EXP(2*O3+O5))</f>
        <v>99.919967974374273</v>
      </c>
      <c r="P10" s="4" t="str">
        <f ca="1">_xlfn.FORMULATEXT(O10)</f>
        <v>=SQRT((EXP(O5)-1)*EXP(2*O3+O5))</v>
      </c>
      <c r="S10" s="12"/>
      <c r="V10" s="12"/>
      <c r="W10" s="12"/>
      <c r="X10" s="12"/>
      <c r="Y10" s="12"/>
      <c r="Z10" s="12"/>
      <c r="AA10" s="12"/>
      <c r="AB10" s="12"/>
      <c r="AC10" s="12"/>
    </row>
    <row r="11" spans="1:29" ht="12.75" customHeight="1" x14ac:dyDescent="0.2">
      <c r="A11" s="47" t="str">
        <f>"Col "&amp;CHAR(COLUMN(B23)+64)</f>
        <v>Col B</v>
      </c>
      <c r="B11" s="11" t="str">
        <f>B23</f>
        <v>Min$</v>
      </c>
      <c r="C11" s="3" t="s">
        <v>59</v>
      </c>
      <c r="D11" s="12"/>
      <c r="E11" s="12"/>
      <c r="F11" s="12"/>
      <c r="G11" s="12"/>
      <c r="H11" s="12"/>
      <c r="I11" s="12"/>
      <c r="J11" s="11">
        <f t="shared" si="1"/>
        <v>11</v>
      </c>
      <c r="K11" s="11"/>
      <c r="L11" s="11">
        <f t="shared" si="0"/>
        <v>11</v>
      </c>
      <c r="M11" s="12"/>
      <c r="N11" s="29" t="s">
        <v>29</v>
      </c>
      <c r="O11" s="36">
        <f>_xlfn.NORM.S.DIST(SQRT(LN(B3/B2)/2), 1)</f>
        <v>0.68608019666054254</v>
      </c>
      <c r="P11" s="4" t="str">
        <f ca="1">_xlfn.FORMULATEXT(O11)</f>
        <v>=NORM.S.DIST(SQRT(LN(B3/B2)/2), 1)</v>
      </c>
      <c r="R11" s="12"/>
      <c r="S11" s="12"/>
      <c r="T11" s="35"/>
      <c r="U11" s="3"/>
      <c r="V11" s="44"/>
      <c r="W11" s="12"/>
      <c r="X11" s="12"/>
      <c r="Y11" s="12"/>
      <c r="Z11" s="12"/>
      <c r="AA11" s="12"/>
      <c r="AB11" s="12"/>
      <c r="AC11" s="12"/>
    </row>
    <row r="12" spans="1:29" ht="12.75" customHeight="1" thickBot="1" x14ac:dyDescent="0.25">
      <c r="A12" s="47" t="str">
        <f>"Col "&amp;CHAR(COLUMN(C23)+64)</f>
        <v>Col C</v>
      </c>
      <c r="B12" s="11" t="str">
        <f>C23</f>
        <v>%Tot$</v>
      </c>
      <c r="C12" s="3" t="s">
        <v>62</v>
      </c>
      <c r="D12" s="12"/>
      <c r="E12" s="12"/>
      <c r="F12" s="12"/>
      <c r="G12" s="12"/>
      <c r="H12" s="12"/>
      <c r="I12" s="12"/>
      <c r="J12" s="11">
        <f t="shared" si="1"/>
        <v>12</v>
      </c>
      <c r="K12" s="11"/>
      <c r="L12" s="11">
        <f t="shared" si="0"/>
        <v>12</v>
      </c>
      <c r="M12" s="12"/>
      <c r="N12" s="29" t="s">
        <v>21</v>
      </c>
      <c r="O12" s="38">
        <f>2*_xlfn.NORM.S.DIST(O6/SQRT(2),1)-1</f>
        <v>0.50701450107249579</v>
      </c>
      <c r="P12" s="12" t="str">
        <f ca="1">_xlfn.FORMULATEXT(O12)</f>
        <v>=2*NORM.S.DIST(O6/SQRT(2),1)-1</v>
      </c>
      <c r="Q12" s="12"/>
      <c r="R12" s="12"/>
      <c r="S12" s="12"/>
      <c r="T12" s="12"/>
      <c r="U12" s="23"/>
      <c r="V12" s="12"/>
      <c r="W12" s="12"/>
      <c r="X12" s="12"/>
      <c r="Y12" s="12"/>
      <c r="Z12" s="12"/>
      <c r="AA12" s="12"/>
      <c r="AB12" s="12"/>
      <c r="AC12" s="12"/>
    </row>
    <row r="13" spans="1:29" ht="12.75" customHeight="1" x14ac:dyDescent="0.2">
      <c r="A13" s="47" t="str">
        <f>"Col "&amp;CHAR(COLUMN(D23)+64)</f>
        <v>Col D</v>
      </c>
      <c r="B13" s="11" t="str">
        <f>D23</f>
        <v>Ave$</v>
      </c>
      <c r="C13" s="3" t="s">
        <v>57</v>
      </c>
      <c r="E13" s="12"/>
      <c r="F13" s="12"/>
      <c r="G13" s="12"/>
      <c r="H13" s="12"/>
      <c r="I13" s="12"/>
      <c r="J13" s="11">
        <f t="shared" si="1"/>
        <v>13</v>
      </c>
      <c r="K13" s="11"/>
      <c r="L13" s="11">
        <f t="shared" si="1"/>
        <v>13</v>
      </c>
      <c r="T13" s="12"/>
      <c r="U13" s="3"/>
      <c r="V13" s="12"/>
      <c r="W13" s="12"/>
      <c r="X13" s="12"/>
      <c r="Y13" s="12"/>
      <c r="Z13" s="12"/>
      <c r="AA13" s="12"/>
      <c r="AB13" s="12"/>
      <c r="AC13" s="12"/>
    </row>
    <row r="14" spans="1:29" ht="12.75" customHeight="1" x14ac:dyDescent="0.2">
      <c r="A14" s="1" t="s">
        <v>45</v>
      </c>
      <c r="E14" s="12"/>
      <c r="F14" s="12"/>
      <c r="G14" s="12"/>
      <c r="H14" s="12"/>
      <c r="I14" s="12"/>
      <c r="J14" s="11">
        <f t="shared" si="1"/>
        <v>14</v>
      </c>
      <c r="K14" s="11"/>
      <c r="L14" s="11">
        <f t="shared" si="1"/>
        <v>14</v>
      </c>
      <c r="M14" s="7" t="s">
        <v>4</v>
      </c>
      <c r="N14" s="8" t="s">
        <v>5</v>
      </c>
      <c r="O14" s="9" t="s">
        <v>6</v>
      </c>
      <c r="P14" s="10" t="s">
        <v>7</v>
      </c>
      <c r="Q14" s="8" t="s">
        <v>8</v>
      </c>
      <c r="R14" s="8" t="s">
        <v>9</v>
      </c>
      <c r="S14" s="8" t="s">
        <v>10</v>
      </c>
      <c r="T14" s="8" t="s">
        <v>11</v>
      </c>
      <c r="U14" s="8" t="s">
        <v>12</v>
      </c>
      <c r="V14" s="12"/>
      <c r="W14" s="12"/>
      <c r="X14" s="12"/>
      <c r="Y14" s="12"/>
      <c r="Z14" s="12"/>
      <c r="AA14" s="12"/>
      <c r="AB14" s="12"/>
      <c r="AC14" s="12"/>
    </row>
    <row r="15" spans="1:29" ht="12.75" customHeight="1" x14ac:dyDescent="0.2">
      <c r="A15" s="47" t="str">
        <f>"Col "&amp;CHAR(COLUMN(E23)+64)</f>
        <v>Col E</v>
      </c>
      <c r="B15" s="28" t="str">
        <f>E23</f>
        <v>%HH</v>
      </c>
      <c r="C15" s="3" t="s">
        <v>64</v>
      </c>
      <c r="D15" s="12"/>
      <c r="E15" s="12"/>
      <c r="F15" s="12"/>
      <c r="G15" s="12"/>
      <c r="H15" s="12"/>
      <c r="I15" s="12"/>
      <c r="J15" s="11">
        <f t="shared" si="1"/>
        <v>15</v>
      </c>
      <c r="K15" s="11"/>
      <c r="L15" s="11">
        <f t="shared" ref="L15:L28" si="2">L14+1</f>
        <v>15</v>
      </c>
      <c r="M15" s="31" t="s">
        <v>40</v>
      </c>
      <c r="N15" s="12"/>
      <c r="O15" s="39"/>
      <c r="P15" s="4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 ht="12.75" customHeight="1" x14ac:dyDescent="0.2">
      <c r="A16" s="47" t="str">
        <f>"Col "&amp;CHAR(COLUMN(F23)+64)</f>
        <v>Col F</v>
      </c>
      <c r="B16" s="33" t="str">
        <f>F23</f>
        <v>%Tot$</v>
      </c>
      <c r="C16" s="3" t="s">
        <v>63</v>
      </c>
      <c r="D16" s="12"/>
      <c r="E16" s="12"/>
      <c r="F16" s="12"/>
      <c r="G16" s="12"/>
      <c r="H16" s="12"/>
      <c r="I16" s="12"/>
      <c r="J16" s="11">
        <f t="shared" si="1"/>
        <v>16</v>
      </c>
      <c r="K16" s="11"/>
      <c r="L16" s="11">
        <f t="shared" si="2"/>
        <v>16</v>
      </c>
      <c r="M16" s="31"/>
      <c r="N16" s="3" t="s">
        <v>24</v>
      </c>
      <c r="O16" s="39"/>
      <c r="P16" s="4"/>
      <c r="Q16" s="12"/>
      <c r="R16" s="12"/>
      <c r="S16" s="12"/>
      <c r="T16" s="12"/>
      <c r="U16" s="12"/>
      <c r="V16" s="57"/>
      <c r="W16" s="12"/>
      <c r="X16" s="12"/>
      <c r="Y16" s="12"/>
      <c r="Z16" s="12"/>
      <c r="AA16" s="12"/>
      <c r="AB16" s="12"/>
      <c r="AC16" s="12"/>
    </row>
    <row r="17" spans="1:29" ht="12.75" customHeight="1" x14ac:dyDescent="0.2">
      <c r="A17" s="47" t="str">
        <f>"Col "&amp;CHAR(COLUMN(G23)+64)</f>
        <v>Col G</v>
      </c>
      <c r="B17" s="44" t="str">
        <f>G23</f>
        <v>Ave$</v>
      </c>
      <c r="C17" s="3" t="s">
        <v>58</v>
      </c>
      <c r="D17" s="12"/>
      <c r="E17" s="12"/>
      <c r="F17" s="12"/>
      <c r="G17" s="12"/>
      <c r="H17" s="12"/>
      <c r="I17" s="12"/>
      <c r="J17" s="11">
        <f t="shared" si="1"/>
        <v>17</v>
      </c>
      <c r="K17" s="11"/>
      <c r="L17" s="11">
        <f t="shared" si="2"/>
        <v>17</v>
      </c>
      <c r="M17" s="31"/>
      <c r="N17" s="3" t="s">
        <v>25</v>
      </c>
      <c r="O17" s="39"/>
      <c r="P17" s="4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ht="12.75" customHeight="1" thickBot="1" x14ac:dyDescent="0.25">
      <c r="A18" s="47" t="str">
        <f>"Col "&amp;CHAR(COLUMN(H23)+64)</f>
        <v>Col H</v>
      </c>
      <c r="B18" s="37" t="str">
        <f>H23</f>
        <v>$ / #</v>
      </c>
      <c r="C18" s="3" t="s">
        <v>60</v>
      </c>
      <c r="E18" s="12"/>
      <c r="F18" s="3"/>
      <c r="G18" s="12"/>
      <c r="H18" s="12"/>
      <c r="I18" s="12"/>
      <c r="J18" s="11">
        <f t="shared" si="1"/>
        <v>18</v>
      </c>
      <c r="K18" s="11"/>
      <c r="L18" s="11">
        <f t="shared" si="2"/>
        <v>18</v>
      </c>
      <c r="M18" s="31"/>
      <c r="N18" s="16" t="s">
        <v>19</v>
      </c>
      <c r="O18" s="39"/>
      <c r="P18" s="4"/>
      <c r="Q18" s="12"/>
      <c r="R18" s="12"/>
      <c r="S18" s="16" t="s">
        <v>20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ht="12.75" customHeight="1" thickBot="1" x14ac:dyDescent="0.25">
      <c r="A19" s="47" t="str">
        <f>"Col "&amp;CHAR(COLUMN(I23)+64)</f>
        <v>Col I</v>
      </c>
      <c r="B19" s="28" t="str">
        <f>I23</f>
        <v>Ave/Min</v>
      </c>
      <c r="C19" s="3" t="s">
        <v>66</v>
      </c>
      <c r="D19" s="12"/>
      <c r="E19" s="12"/>
      <c r="F19" s="12"/>
      <c r="G19" s="12"/>
      <c r="H19" s="12"/>
      <c r="I19" s="12"/>
      <c r="J19" s="11">
        <f t="shared" si="1"/>
        <v>19</v>
      </c>
      <c r="K19" s="11"/>
      <c r="L19" s="11">
        <f t="shared" si="2"/>
        <v>19</v>
      </c>
      <c r="M19" s="31"/>
      <c r="N19" s="23" t="s">
        <v>38</v>
      </c>
      <c r="O19" s="5">
        <f>EXP(T19)</f>
        <v>127.99999999999986</v>
      </c>
      <c r="P19" s="4" t="str">
        <f ca="1">_xlfn.FORMULATEXT(O19)</f>
        <v>=EXP(T19)</v>
      </c>
      <c r="Q19" s="12"/>
      <c r="R19" s="12"/>
      <c r="S19" s="58" t="s">
        <v>34</v>
      </c>
      <c r="T19" s="40">
        <f>O3+O5</f>
        <v>4.852030263919616</v>
      </c>
      <c r="U19" s="18" t="str">
        <f ca="1">_xlfn.FORMULATEXT(T19)</f>
        <v>=O3+O5</v>
      </c>
      <c r="V19" s="12"/>
      <c r="W19" s="12"/>
      <c r="X19" s="12"/>
      <c r="Y19" s="12"/>
      <c r="Z19" s="12"/>
      <c r="AA19" s="12"/>
      <c r="AB19" s="12"/>
      <c r="AC19" s="12"/>
    </row>
    <row r="20" spans="1:29" ht="12.75" customHeight="1" thickBot="1" x14ac:dyDescent="0.25">
      <c r="A20" s="7" t="s">
        <v>4</v>
      </c>
      <c r="B20" s="8" t="s">
        <v>5</v>
      </c>
      <c r="C20" s="9" t="s">
        <v>6</v>
      </c>
      <c r="D20" s="10" t="s">
        <v>7</v>
      </c>
      <c r="E20" s="8" t="s">
        <v>8</v>
      </c>
      <c r="F20" s="8" t="s">
        <v>9</v>
      </c>
      <c r="G20" s="8" t="s">
        <v>10</v>
      </c>
      <c r="H20" s="8" t="s">
        <v>11</v>
      </c>
      <c r="I20" s="8" t="s">
        <v>12</v>
      </c>
      <c r="J20" s="11">
        <f t="shared" si="1"/>
        <v>20</v>
      </c>
      <c r="K20" s="11"/>
      <c r="L20" s="11">
        <f t="shared" si="2"/>
        <v>20</v>
      </c>
      <c r="M20" s="31"/>
      <c r="N20" s="23" t="s">
        <v>39</v>
      </c>
      <c r="O20" s="6">
        <f>EXP(T22)</f>
        <v>204.79999999999961</v>
      </c>
      <c r="P20" s="4" t="str">
        <f ca="1">_xlfn.FORMULATEXT(O20)</f>
        <v>=EXP(T22)</v>
      </c>
      <c r="Q20" s="12"/>
      <c r="R20" s="12"/>
      <c r="S20" s="59" t="s">
        <v>35</v>
      </c>
      <c r="T20" s="41">
        <f>O6</f>
        <v>0.9695397147571988</v>
      </c>
      <c r="U20" s="18" t="str">
        <f ca="1">_xlfn.FORMULATEXT(T20)</f>
        <v>=O6</v>
      </c>
      <c r="V20" s="12"/>
      <c r="W20" s="12"/>
      <c r="X20" s="12"/>
      <c r="Y20" s="12"/>
      <c r="Z20" s="12"/>
      <c r="AA20" s="12"/>
      <c r="AB20" s="12"/>
      <c r="AC20" s="12"/>
    </row>
    <row r="21" spans="1:29" ht="12.75" customHeight="1" thickBot="1" x14ac:dyDescent="0.25">
      <c r="A21" s="104" t="s">
        <v>51</v>
      </c>
      <c r="B21" s="105"/>
      <c r="C21" s="105"/>
      <c r="D21" s="105"/>
      <c r="E21" s="106" t="s">
        <v>47</v>
      </c>
      <c r="F21" s="107"/>
      <c r="G21" s="107"/>
      <c r="H21" s="107"/>
      <c r="I21" s="107"/>
      <c r="J21" s="11">
        <f t="shared" si="1"/>
        <v>21</v>
      </c>
      <c r="K21" s="11"/>
      <c r="L21" s="11">
        <f t="shared" si="2"/>
        <v>21</v>
      </c>
      <c r="M21" s="31"/>
      <c r="N21" s="12"/>
      <c r="O21" s="12"/>
      <c r="P21" s="12"/>
      <c r="Q21" s="12"/>
      <c r="R21" s="12"/>
      <c r="S21" s="60" t="s">
        <v>36</v>
      </c>
      <c r="T21" s="22">
        <f>T20^2</f>
        <v>0.94000725849147038</v>
      </c>
      <c r="U21" s="4" t="str">
        <f ca="1">_xlfn.FORMULATEXT(T21)</f>
        <v>=T20^2</v>
      </c>
      <c r="V21" s="12"/>
      <c r="W21" s="12"/>
      <c r="X21" s="12"/>
      <c r="Y21" s="12"/>
      <c r="Z21" s="12"/>
      <c r="AA21" s="12"/>
      <c r="AB21" s="12"/>
      <c r="AC21" s="12"/>
    </row>
    <row r="22" spans="1:29" ht="12.75" customHeight="1" x14ac:dyDescent="0.2">
      <c r="A22" s="44" t="s">
        <v>46</v>
      </c>
      <c r="B22" s="49"/>
      <c r="C22" s="44" t="s">
        <v>46</v>
      </c>
      <c r="D22" s="44" t="s">
        <v>46</v>
      </c>
      <c r="E22" s="66" t="s">
        <v>33</v>
      </c>
      <c r="F22" s="44" t="s">
        <v>33</v>
      </c>
      <c r="G22" s="44" t="s">
        <v>33</v>
      </c>
      <c r="H22" s="44" t="s">
        <v>49</v>
      </c>
      <c r="I22" s="44" t="s">
        <v>50</v>
      </c>
      <c r="J22" s="11">
        <f t="shared" si="1"/>
        <v>22</v>
      </c>
      <c r="K22" s="11"/>
      <c r="L22" s="11">
        <f t="shared" si="2"/>
        <v>22</v>
      </c>
      <c r="M22" s="31"/>
      <c r="N22" s="23" t="s">
        <v>1</v>
      </c>
      <c r="O22" s="24">
        <f>EXP(T19-T21)</f>
        <v>49.999999999999972</v>
      </c>
      <c r="P22" s="4" t="str">
        <f ca="1">_xlfn.FORMULATEXT(O22)</f>
        <v>=EXP(T19-T21)</v>
      </c>
      <c r="Q22" s="12"/>
      <c r="R22" s="25"/>
      <c r="S22" s="60" t="s">
        <v>37</v>
      </c>
      <c r="T22" s="22">
        <f>T19+T21/2</f>
        <v>5.3220338931653508</v>
      </c>
      <c r="U22" s="4" t="str">
        <f ca="1">_xlfn.FORMULATEXT(T22)</f>
        <v>=T19+T21/2</v>
      </c>
      <c r="V22" s="12"/>
      <c r="W22" s="12"/>
      <c r="X22" s="12"/>
      <c r="Y22" s="12"/>
      <c r="Z22" s="12"/>
      <c r="AA22" s="12"/>
      <c r="AB22" s="12"/>
      <c r="AC22" s="12"/>
    </row>
    <row r="23" spans="1:29" ht="12.75" customHeight="1" x14ac:dyDescent="0.2">
      <c r="A23" s="48" t="s">
        <v>52</v>
      </c>
      <c r="B23" s="48" t="s">
        <v>54</v>
      </c>
      <c r="C23" s="44" t="s">
        <v>53</v>
      </c>
      <c r="D23" s="50" t="s">
        <v>27</v>
      </c>
      <c r="E23" s="67" t="s">
        <v>52</v>
      </c>
      <c r="F23" s="50" t="s">
        <v>53</v>
      </c>
      <c r="G23" s="48" t="s">
        <v>27</v>
      </c>
      <c r="H23" s="48" t="s">
        <v>48</v>
      </c>
      <c r="I23" s="51" t="s">
        <v>56</v>
      </c>
      <c r="J23" s="11">
        <f t="shared" si="1"/>
        <v>23</v>
      </c>
      <c r="K23" s="11"/>
      <c r="L23" s="11">
        <f t="shared" si="2"/>
        <v>23</v>
      </c>
      <c r="M23" s="31"/>
      <c r="N23" s="29" t="s">
        <v>28</v>
      </c>
      <c r="O23" s="30">
        <f>_xlfn.LOGNORM.DIST(O22,T19,T20,0)</f>
        <v>5.1434494421579704E-3</v>
      </c>
      <c r="P23" s="4" t="str">
        <f ca="1">_xlfn.FORMULATEXT(O23)</f>
        <v>=LOGNORM.DIST(O22,T19,T20,0)</v>
      </c>
      <c r="Q23" s="12"/>
      <c r="R23" s="31"/>
      <c r="S23" s="32"/>
      <c r="T23" s="35"/>
      <c r="U23" s="18"/>
      <c r="V23" s="12"/>
      <c r="W23" s="12"/>
      <c r="X23" s="12"/>
      <c r="Y23" s="12"/>
      <c r="Z23" s="12"/>
      <c r="AA23" s="12"/>
      <c r="AB23" s="12"/>
      <c r="AC23" s="12"/>
    </row>
    <row r="24" spans="1:29" ht="12.75" customHeight="1" x14ac:dyDescent="0.2">
      <c r="A24" s="68">
        <v>0</v>
      </c>
      <c r="B24" s="69">
        <v>0</v>
      </c>
      <c r="C24" s="70">
        <v>0</v>
      </c>
      <c r="D24" s="79"/>
      <c r="E24" s="82">
        <f>1-A24</f>
        <v>1</v>
      </c>
      <c r="F24" s="100">
        <f>1-C24</f>
        <v>1</v>
      </c>
      <c r="G24" s="83">
        <f t="shared" ref="G24:G36" si="3">B$3*F24/E24</f>
        <v>80</v>
      </c>
      <c r="H24" s="84">
        <f t="shared" ref="H24:H36" si="4">F24/E24</f>
        <v>1</v>
      </c>
      <c r="I24" s="85"/>
      <c r="J24" s="11">
        <f t="shared" si="1"/>
        <v>24</v>
      </c>
      <c r="K24" s="11"/>
      <c r="L24" s="11">
        <f t="shared" si="2"/>
        <v>24</v>
      </c>
      <c r="M24" s="31"/>
      <c r="N24" s="29" t="s">
        <v>26</v>
      </c>
      <c r="O24" s="34">
        <f>O20*SQRT(((O20/O19)^2)-1)</f>
        <v>255.79511801439759</v>
      </c>
      <c r="P24" s="4" t="str">
        <f ca="1">_xlfn.FORMULATEXT(O24)</f>
        <v>=O20*SQRT(((O20/O19)^2)-1)</v>
      </c>
      <c r="Q24" s="12"/>
      <c r="R24" s="12"/>
      <c r="S24" s="12"/>
      <c r="T24" s="3"/>
      <c r="U24" s="3"/>
      <c r="V24" s="12"/>
      <c r="W24" s="12"/>
      <c r="X24" s="12"/>
      <c r="Y24" s="12"/>
      <c r="Z24" s="12"/>
      <c r="AA24" s="12"/>
      <c r="AB24" s="12"/>
      <c r="AC24" s="12"/>
    </row>
    <row r="25" spans="1:29" ht="12.75" customHeight="1" x14ac:dyDescent="0.2">
      <c r="A25" s="71">
        <v>0.25</v>
      </c>
      <c r="B25" s="72">
        <f t="shared" ref="B25:B36" si="5">_xlfn.LOGNORM.INV(A25,O$3,O$6)</f>
        <v>25.999528556541673</v>
      </c>
      <c r="C25" s="73">
        <f t="shared" ref="C25:C36" si="6">_xlfn.LOGNORM.DIST(B25,T$19,T$20,1)</f>
        <v>5.0085058106288501E-2</v>
      </c>
      <c r="D25" s="80">
        <f t="shared" ref="D25:D35" si="7">B$3*C25/A25</f>
        <v>16.027218594012322</v>
      </c>
      <c r="E25" s="86">
        <f>1-A25</f>
        <v>0.75</v>
      </c>
      <c r="F25" s="101">
        <f>1-C25</f>
        <v>0.94991494189371151</v>
      </c>
      <c r="G25" s="88">
        <f t="shared" si="3"/>
        <v>101.32426046866256</v>
      </c>
      <c r="H25" s="89">
        <f t="shared" si="4"/>
        <v>1.2665532558582819</v>
      </c>
      <c r="I25" s="90">
        <f t="shared" ref="I25:I36" si="8">G25/B25</f>
        <v>3.897157606081616</v>
      </c>
      <c r="J25" s="11">
        <f t="shared" si="1"/>
        <v>25</v>
      </c>
      <c r="K25" s="11"/>
      <c r="L25" s="11">
        <f t="shared" si="2"/>
        <v>25</v>
      </c>
      <c r="M25" s="31"/>
      <c r="N25" s="23" t="s">
        <v>30</v>
      </c>
      <c r="O25" s="43">
        <f>1-_xlfn.NORM.DIST(LN(B3),T19,T20,1)</f>
        <v>0.68608019666054221</v>
      </c>
      <c r="P25" s="4" t="str">
        <f ca="1">_xlfn.FORMULATEXT(O25)</f>
        <v>=1-NORM.DIST(LN(B3),T19,T20,1)</v>
      </c>
      <c r="Q25" s="12"/>
      <c r="R25" s="12"/>
      <c r="S25" s="12"/>
      <c r="T25" s="12"/>
      <c r="U25" s="3"/>
      <c r="V25" s="12"/>
      <c r="W25" s="12"/>
      <c r="X25" s="12"/>
      <c r="Y25" s="12"/>
      <c r="Z25" s="12"/>
      <c r="AA25" s="12"/>
      <c r="AB25" s="12"/>
      <c r="AC25" s="12"/>
    </row>
    <row r="26" spans="1:29" ht="12.75" customHeight="1" x14ac:dyDescent="0.2">
      <c r="A26" s="71">
        <v>0.5</v>
      </c>
      <c r="B26" s="72">
        <f t="shared" si="5"/>
        <v>49.999999999999993</v>
      </c>
      <c r="C26" s="73">
        <f t="shared" si="6"/>
        <v>0.16613798748279268</v>
      </c>
      <c r="D26" s="80">
        <f t="shared" si="7"/>
        <v>26.582077997246827</v>
      </c>
      <c r="E26" s="86">
        <f t="shared" ref="E26:E36" si="9">1-A26</f>
        <v>0.5</v>
      </c>
      <c r="F26" s="101">
        <f t="shared" ref="F26:F36" si="10">1-C26</f>
        <v>0.83386201251720737</v>
      </c>
      <c r="G26" s="88">
        <f t="shared" si="3"/>
        <v>133.41792200275319</v>
      </c>
      <c r="H26" s="89">
        <f t="shared" si="4"/>
        <v>1.6677240250344147</v>
      </c>
      <c r="I26" s="90">
        <f t="shared" si="8"/>
        <v>2.668358440055064</v>
      </c>
      <c r="J26" s="11"/>
      <c r="K26" s="11"/>
      <c r="L26" s="11">
        <f t="shared" si="2"/>
        <v>26</v>
      </c>
      <c r="M26" s="12"/>
      <c r="W26" s="12"/>
      <c r="X26" s="12"/>
      <c r="Y26" s="12"/>
      <c r="Z26" s="12"/>
      <c r="AA26" s="12"/>
      <c r="AB26" s="12"/>
      <c r="AC26" s="12"/>
    </row>
    <row r="27" spans="1:29" ht="12.75" customHeight="1" x14ac:dyDescent="0.2">
      <c r="A27" s="71">
        <v>0.75</v>
      </c>
      <c r="B27" s="72">
        <f t="shared" si="5"/>
        <v>96.155589689374622</v>
      </c>
      <c r="C27" s="73">
        <f t="shared" si="6"/>
        <v>0.3839778557526673</v>
      </c>
      <c r="D27" s="80">
        <f t="shared" si="7"/>
        <v>40.957637946951174</v>
      </c>
      <c r="E27" s="86">
        <f t="shared" si="9"/>
        <v>0.25</v>
      </c>
      <c r="F27" s="101">
        <f t="shared" si="10"/>
        <v>0.6160221442473327</v>
      </c>
      <c r="G27" s="88">
        <f t="shared" si="3"/>
        <v>197.12708615914647</v>
      </c>
      <c r="H27" s="89">
        <f t="shared" si="4"/>
        <v>2.4640885769893308</v>
      </c>
      <c r="I27" s="90">
        <f t="shared" si="8"/>
        <v>2.0500845223450321</v>
      </c>
      <c r="J27" s="11"/>
      <c r="K27" s="11"/>
      <c r="L27" s="11">
        <f t="shared" si="2"/>
        <v>27</v>
      </c>
      <c r="M27" s="7" t="s">
        <v>4</v>
      </c>
      <c r="N27" s="8" t="s">
        <v>5</v>
      </c>
      <c r="O27" s="9" t="s">
        <v>6</v>
      </c>
      <c r="P27" s="10" t="s">
        <v>7</v>
      </c>
      <c r="Q27" s="8" t="s">
        <v>8</v>
      </c>
      <c r="R27" s="8" t="s">
        <v>9</v>
      </c>
      <c r="S27" s="8" t="s">
        <v>10</v>
      </c>
      <c r="T27" s="8" t="s">
        <v>11</v>
      </c>
      <c r="U27" s="8" t="s">
        <v>12</v>
      </c>
      <c r="W27" s="12"/>
      <c r="X27" s="12"/>
      <c r="Y27" s="12"/>
      <c r="Z27" s="12"/>
      <c r="AA27" s="12"/>
      <c r="AB27" s="12"/>
      <c r="AC27" s="12"/>
    </row>
    <row r="28" spans="1:29" ht="12.75" customHeight="1" x14ac:dyDescent="0.2">
      <c r="A28" s="71">
        <v>0.8</v>
      </c>
      <c r="B28" s="72">
        <f t="shared" si="5"/>
        <v>113.070126662541</v>
      </c>
      <c r="C28" s="73">
        <f t="shared" si="6"/>
        <v>0.44910674266492873</v>
      </c>
      <c r="D28" s="80">
        <f t="shared" si="7"/>
        <v>44.910674266492876</v>
      </c>
      <c r="E28" s="86">
        <f t="shared" si="9"/>
        <v>0.19999999999999996</v>
      </c>
      <c r="F28" s="101">
        <f t="shared" si="10"/>
        <v>0.55089325733507133</v>
      </c>
      <c r="G28" s="88">
        <f t="shared" si="3"/>
        <v>220.35730293402858</v>
      </c>
      <c r="H28" s="89">
        <f t="shared" si="4"/>
        <v>2.7544662866753571</v>
      </c>
      <c r="I28" s="90">
        <f t="shared" si="8"/>
        <v>1.9488551878223972</v>
      </c>
      <c r="J28" s="11"/>
      <c r="K28" s="11"/>
      <c r="L28" s="11">
        <f t="shared" si="2"/>
        <v>28</v>
      </c>
      <c r="M28" s="17" t="s">
        <v>22</v>
      </c>
      <c r="N28" s="16" t="s">
        <v>23</v>
      </c>
      <c r="O28" s="12"/>
      <c r="P28" s="12"/>
      <c r="R28" s="17" t="s">
        <v>22</v>
      </c>
      <c r="S28" s="16" t="s">
        <v>23</v>
      </c>
      <c r="T28" s="17"/>
      <c r="U28" s="46"/>
      <c r="W28" s="12"/>
      <c r="X28" s="12"/>
      <c r="Y28" s="12"/>
      <c r="Z28" s="12"/>
      <c r="AA28" s="12"/>
      <c r="AB28" s="12"/>
      <c r="AC28" s="12"/>
    </row>
    <row r="29" spans="1:29" ht="12.75" customHeight="1" x14ac:dyDescent="0.2">
      <c r="A29" s="71">
        <v>0.9</v>
      </c>
      <c r="B29" s="72">
        <f t="shared" si="5"/>
        <v>173.21578765781123</v>
      </c>
      <c r="C29" s="73">
        <f t="shared" si="6"/>
        <v>0.62248424150468229</v>
      </c>
      <c r="D29" s="80">
        <f t="shared" si="7"/>
        <v>55.331932578193978</v>
      </c>
      <c r="E29" s="86">
        <f t="shared" si="9"/>
        <v>9.9999999999999978E-2</v>
      </c>
      <c r="F29" s="101">
        <f t="shared" si="10"/>
        <v>0.37751575849531771</v>
      </c>
      <c r="G29" s="88">
        <f t="shared" si="3"/>
        <v>302.01260679625426</v>
      </c>
      <c r="H29" s="89">
        <f t="shared" si="4"/>
        <v>3.775157584953178</v>
      </c>
      <c r="I29" s="90">
        <f t="shared" si="8"/>
        <v>1.7435628176854288</v>
      </c>
      <c r="J29" s="11"/>
      <c r="K29" s="11"/>
      <c r="M29" s="1"/>
      <c r="O29" s="12"/>
      <c r="P29" s="12"/>
      <c r="R29" s="47" t="str">
        <f>CHAR(COLUMN(F24)+64)&amp;ROW(F24)</f>
        <v>F24</v>
      </c>
      <c r="S29" s="12" t="str">
        <f ca="1">_xlfn.FORMULATEXT(F24)</f>
        <v>=1-C24</v>
      </c>
      <c r="T29" s="12"/>
      <c r="U29" s="12"/>
      <c r="W29" s="12"/>
      <c r="X29" s="12"/>
      <c r="Y29" s="12"/>
      <c r="Z29" s="12"/>
      <c r="AA29" s="12"/>
      <c r="AB29" s="12"/>
      <c r="AC29" s="12"/>
    </row>
    <row r="30" spans="1:29" ht="12.75" customHeight="1" x14ac:dyDescent="0.2">
      <c r="A30" s="71">
        <v>0.95</v>
      </c>
      <c r="B30" s="72">
        <f t="shared" si="5"/>
        <v>246.35508292548428</v>
      </c>
      <c r="C30" s="73">
        <f t="shared" si="6"/>
        <v>0.75026182656550433</v>
      </c>
      <c r="D30" s="80">
        <f t="shared" si="7"/>
        <v>63.17994328972668</v>
      </c>
      <c r="E30" s="86">
        <f t="shared" si="9"/>
        <v>5.0000000000000044E-2</v>
      </c>
      <c r="F30" s="101">
        <f t="shared" si="10"/>
        <v>0.24973817343449567</v>
      </c>
      <c r="G30" s="88">
        <f t="shared" si="3"/>
        <v>399.58107749519274</v>
      </c>
      <c r="H30" s="89">
        <f t="shared" si="4"/>
        <v>4.9947634686899089</v>
      </c>
      <c r="I30" s="90">
        <f t="shared" si="8"/>
        <v>1.6219721255601418</v>
      </c>
      <c r="J30" s="11"/>
      <c r="K30" s="11"/>
      <c r="M30" s="47" t="str">
        <f>CHAR(COLUMN(B25)+64)&amp;ROW(B25)</f>
        <v>B25</v>
      </c>
      <c r="N30" s="42" t="str">
        <f ca="1">_xlfn.FORMULATEXT(B25)</f>
        <v>=LOGNORM.INV(A25,O$3,O$6)</v>
      </c>
      <c r="O30" s="12"/>
      <c r="P30" s="12"/>
      <c r="R30" s="47" t="str">
        <f>CHAR(COLUMN(H24)+64)&amp;ROW(H24)</f>
        <v>H24</v>
      </c>
      <c r="S30" s="12" t="str">
        <f ca="1">_xlfn.FORMULATEXT(H24)</f>
        <v>=F24/E24</v>
      </c>
      <c r="T30" s="12"/>
      <c r="U30" s="12"/>
      <c r="W30" s="12"/>
      <c r="X30" s="12"/>
      <c r="Y30" s="12"/>
      <c r="Z30" s="12"/>
      <c r="AA30" s="12"/>
      <c r="AB30" s="12"/>
      <c r="AC30" s="12"/>
    </row>
    <row r="31" spans="1:29" ht="12.75" customHeight="1" x14ac:dyDescent="0.2">
      <c r="A31" s="71">
        <v>0.98</v>
      </c>
      <c r="B31" s="72">
        <f t="shared" si="5"/>
        <v>366.2126363828234</v>
      </c>
      <c r="C31" s="73">
        <f t="shared" si="6"/>
        <v>0.86086397236014089</v>
      </c>
      <c r="D31" s="80">
        <f t="shared" si="7"/>
        <v>70.274609988582924</v>
      </c>
      <c r="E31" s="86">
        <f t="shared" si="9"/>
        <v>2.0000000000000018E-2</v>
      </c>
      <c r="F31" s="101">
        <f t="shared" si="10"/>
        <v>0.13913602763985911</v>
      </c>
      <c r="G31" s="88">
        <f t="shared" si="3"/>
        <v>556.54411055943592</v>
      </c>
      <c r="H31" s="91">
        <f t="shared" si="4"/>
        <v>6.9568013819929488</v>
      </c>
      <c r="I31" s="90">
        <f t="shared" si="8"/>
        <v>1.519729401083932</v>
      </c>
      <c r="J31" s="11"/>
      <c r="K31" s="11"/>
      <c r="M31" s="47" t="str">
        <f>CHAR(COLUMN(C25)+64)&amp;ROW(C25)</f>
        <v>C25</v>
      </c>
      <c r="N31" s="42" t="str">
        <f ca="1">_xlfn.FORMULATEXT(C25)</f>
        <v>=LOGNORM.DIST(B25,T$19,T$20,1)</v>
      </c>
      <c r="O31" s="12"/>
      <c r="P31" s="12"/>
      <c r="R31" s="47" t="str">
        <f>CHAR(COLUMN(G24)+64)&amp;ROW(G24)</f>
        <v>G24</v>
      </c>
      <c r="S31" s="12" t="str">
        <f ca="1">_xlfn.FORMULATEXT(G24)</f>
        <v>=B$3*F24/E24</v>
      </c>
      <c r="T31" s="12"/>
      <c r="U31" s="12"/>
      <c r="W31" s="12"/>
      <c r="X31" s="12"/>
      <c r="Y31" s="12"/>
      <c r="Z31" s="12"/>
      <c r="AA31" s="12"/>
      <c r="AB31" s="12"/>
      <c r="AC31" s="12"/>
    </row>
    <row r="32" spans="1:29" ht="12.75" customHeight="1" x14ac:dyDescent="0.2">
      <c r="A32" s="71">
        <v>0.99</v>
      </c>
      <c r="B32" s="72">
        <f t="shared" si="5"/>
        <v>476.99674151126095</v>
      </c>
      <c r="C32" s="73">
        <f t="shared" si="6"/>
        <v>0.91257891285760584</v>
      </c>
      <c r="D32" s="80">
        <f t="shared" si="7"/>
        <v>73.74375053394796</v>
      </c>
      <c r="E32" s="86">
        <f t="shared" si="9"/>
        <v>1.0000000000000009E-2</v>
      </c>
      <c r="F32" s="87">
        <f t="shared" si="10"/>
        <v>8.742108714239416E-2</v>
      </c>
      <c r="G32" s="88">
        <f t="shared" si="3"/>
        <v>699.36869713915269</v>
      </c>
      <c r="H32" s="92">
        <f t="shared" si="4"/>
        <v>8.7421087142394089</v>
      </c>
      <c r="I32" s="90">
        <f t="shared" si="8"/>
        <v>1.4661917708774159</v>
      </c>
      <c r="J32" s="11"/>
      <c r="K32" s="11"/>
      <c r="M32" s="47" t="str">
        <f>CHAR(COLUMN(E24)+64)&amp;ROW(E24)</f>
        <v>E24</v>
      </c>
      <c r="N32" s="12" t="str">
        <f ca="1">_xlfn.FORMULATEXT(E24)</f>
        <v>=1-A24</v>
      </c>
      <c r="P32" s="12"/>
      <c r="R32" s="47" t="str">
        <f>CHAR(COLUMN(I25)+64)&amp;ROW(I25)</f>
        <v>I25</v>
      </c>
      <c r="S32" s="12" t="str">
        <f ca="1">_xlfn.FORMULATEXT(I25)</f>
        <v>=G25/B25</v>
      </c>
      <c r="T32" s="12"/>
      <c r="U32" s="12"/>
      <c r="W32" s="12"/>
      <c r="X32" s="12"/>
      <c r="Y32" s="12"/>
      <c r="Z32" s="12"/>
      <c r="AA32" s="12"/>
      <c r="AB32" s="12"/>
      <c r="AC32" s="12"/>
    </row>
    <row r="33" spans="1:29" ht="12.75" customHeight="1" x14ac:dyDescent="0.2">
      <c r="A33" s="74">
        <v>0.995</v>
      </c>
      <c r="B33" s="72">
        <f t="shared" si="5"/>
        <v>607.52408082924194</v>
      </c>
      <c r="C33" s="73">
        <f t="shared" si="6"/>
        <v>0.94589485159218811</v>
      </c>
      <c r="D33" s="80">
        <f t="shared" si="7"/>
        <v>76.051847364196021</v>
      </c>
      <c r="E33" s="93">
        <f t="shared" si="9"/>
        <v>5.0000000000000044E-3</v>
      </c>
      <c r="F33" s="87">
        <f t="shared" si="10"/>
        <v>5.4105148407811887E-2</v>
      </c>
      <c r="G33" s="88">
        <f t="shared" si="3"/>
        <v>865.68237452498943</v>
      </c>
      <c r="H33" s="92">
        <f t="shared" si="4"/>
        <v>10.821029681562369</v>
      </c>
      <c r="I33" s="90">
        <f t="shared" si="8"/>
        <v>1.4249350796817362</v>
      </c>
      <c r="J33" s="11"/>
      <c r="K33" s="11"/>
      <c r="W33" s="12"/>
      <c r="X33" s="12"/>
      <c r="Y33" s="12"/>
      <c r="Z33" s="12"/>
      <c r="AA33" s="12"/>
      <c r="AB33" s="12"/>
      <c r="AC33" s="12"/>
    </row>
    <row r="34" spans="1:29" ht="12.75" customHeight="1" x14ac:dyDescent="0.2">
      <c r="A34" s="74">
        <v>0.999</v>
      </c>
      <c r="B34" s="72">
        <f t="shared" si="5"/>
        <v>1000.3707438099353</v>
      </c>
      <c r="C34" s="73">
        <f t="shared" si="6"/>
        <v>0.98302615980408492</v>
      </c>
      <c r="D34" s="80">
        <f t="shared" si="7"/>
        <v>78.720813597924717</v>
      </c>
      <c r="E34" s="93">
        <f>1-A34</f>
        <v>1.0000000000000009E-3</v>
      </c>
      <c r="F34" s="87">
        <f t="shared" si="10"/>
        <v>1.697384019591508E-2</v>
      </c>
      <c r="G34" s="88">
        <f t="shared" si="3"/>
        <v>1357.9072156732052</v>
      </c>
      <c r="H34" s="92">
        <f t="shared" si="4"/>
        <v>16.973840195915066</v>
      </c>
      <c r="I34" s="90">
        <f t="shared" si="8"/>
        <v>1.3574039665550233</v>
      </c>
      <c r="J34" s="11"/>
      <c r="K34" s="11"/>
      <c r="W34" s="12"/>
      <c r="X34" s="12"/>
      <c r="Y34" s="12"/>
      <c r="Z34" s="12"/>
      <c r="AA34" s="12"/>
      <c r="AB34" s="12"/>
      <c r="AC34" s="12"/>
    </row>
    <row r="35" spans="1:29" ht="12.75" customHeight="1" x14ac:dyDescent="0.2">
      <c r="A35" s="75">
        <v>0.99950000000000006</v>
      </c>
      <c r="B35" s="72">
        <f t="shared" si="5"/>
        <v>1214.781317622906</v>
      </c>
      <c r="C35" s="73">
        <f t="shared" si="6"/>
        <v>0.98985622771080239</v>
      </c>
      <c r="D35" s="80">
        <f t="shared" si="7"/>
        <v>79.22811227300069</v>
      </c>
      <c r="E35" s="94">
        <f t="shared" si="9"/>
        <v>4.9999999999994493E-4</v>
      </c>
      <c r="F35" s="87">
        <f t="shared" si="10"/>
        <v>1.0143772289197606E-2</v>
      </c>
      <c r="G35" s="88">
        <f t="shared" si="3"/>
        <v>1623.0035662717958</v>
      </c>
      <c r="H35" s="92">
        <f t="shared" si="4"/>
        <v>20.287544578397444</v>
      </c>
      <c r="I35" s="90">
        <f t="shared" si="8"/>
        <v>1.336045873217496</v>
      </c>
      <c r="J35" s="11"/>
      <c r="K35" s="11"/>
      <c r="L35" s="13"/>
      <c r="W35" s="12"/>
      <c r="X35" s="12"/>
      <c r="Y35" s="12"/>
      <c r="Z35" s="12"/>
      <c r="AA35" s="12"/>
      <c r="AB35" s="12"/>
      <c r="AC35" s="12"/>
    </row>
    <row r="36" spans="1:29" ht="12.75" customHeight="1" x14ac:dyDescent="0.2">
      <c r="A36" s="76">
        <v>0.99990000000000001</v>
      </c>
      <c r="B36" s="77">
        <f t="shared" si="5"/>
        <v>1840.4349120434865</v>
      </c>
      <c r="C36" s="78">
        <f t="shared" si="6"/>
        <v>0.99701547532205448</v>
      </c>
      <c r="D36" s="81">
        <f>B$3*C36/A36</f>
        <v>79.769214947259087</v>
      </c>
      <c r="E36" s="95">
        <f t="shared" si="9"/>
        <v>9.9999999999988987E-5</v>
      </c>
      <c r="F36" s="96">
        <f t="shared" si="10"/>
        <v>2.9845246779455215E-3</v>
      </c>
      <c r="G36" s="97">
        <f t="shared" si="3"/>
        <v>2387.61974235668</v>
      </c>
      <c r="H36" s="98">
        <f t="shared" si="4"/>
        <v>29.845246779458503</v>
      </c>
      <c r="I36" s="99">
        <f t="shared" si="8"/>
        <v>1.2973127855446074</v>
      </c>
      <c r="J36" s="11"/>
      <c r="K36" s="11"/>
      <c r="L36" s="13"/>
      <c r="M36" s="1" t="s">
        <v>71</v>
      </c>
      <c r="V36" s="13"/>
      <c r="W36" s="12"/>
      <c r="X36" s="12"/>
      <c r="Y36" s="12"/>
      <c r="Z36" s="12"/>
      <c r="AA36" s="12"/>
      <c r="AB36" s="12"/>
      <c r="AC36" s="12"/>
    </row>
    <row r="37" spans="1:29" ht="12.75" customHeight="1" x14ac:dyDescent="0.2">
      <c r="A37" s="3" t="s">
        <v>70</v>
      </c>
      <c r="C37" s="54"/>
      <c r="D37" s="54"/>
      <c r="E37" s="55"/>
      <c r="F37" s="15"/>
      <c r="G37" s="53"/>
      <c r="H37" s="52"/>
      <c r="I37" s="53"/>
      <c r="J37" s="11"/>
      <c r="K37" s="11"/>
      <c r="L37" s="13"/>
      <c r="M37" s="1" t="s">
        <v>72</v>
      </c>
      <c r="V37" s="13"/>
      <c r="W37" s="12"/>
      <c r="X37" s="12"/>
      <c r="Y37" s="12"/>
      <c r="Z37" s="12"/>
      <c r="AA37" s="12"/>
      <c r="AB37" s="12"/>
      <c r="AC37" s="12"/>
    </row>
    <row r="38" spans="1:29" ht="12.75" customHeight="1" x14ac:dyDescent="0.2">
      <c r="J38" s="11"/>
      <c r="K38" s="11"/>
      <c r="L38" s="13"/>
      <c r="M38" s="1" t="s">
        <v>73</v>
      </c>
      <c r="V38" s="13"/>
      <c r="W38" s="12"/>
      <c r="X38" s="12"/>
      <c r="Y38" s="12"/>
      <c r="Z38" s="12"/>
      <c r="AA38" s="12"/>
      <c r="AB38" s="12"/>
      <c r="AC38" s="12"/>
    </row>
    <row r="39" spans="1:29" ht="12.75" customHeight="1" x14ac:dyDescent="0.2">
      <c r="J39" s="11"/>
      <c r="K39" s="11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2"/>
      <c r="X39" s="12"/>
      <c r="Y39" s="12"/>
      <c r="Z39" s="12"/>
      <c r="AA39" s="12"/>
      <c r="AB39" s="12"/>
      <c r="AC39" s="12"/>
    </row>
    <row r="40" spans="1:29" ht="12.75" customHeight="1" x14ac:dyDescent="0.2">
      <c r="J40" s="11"/>
      <c r="K40" s="11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2"/>
      <c r="X40" s="12"/>
      <c r="Y40" s="12"/>
      <c r="Z40" s="12"/>
      <c r="AA40" s="12"/>
      <c r="AB40" s="12"/>
      <c r="AC40" s="12"/>
    </row>
    <row r="41" spans="1:29" ht="12.75" customHeight="1" x14ac:dyDescent="0.2">
      <c r="J41" s="11"/>
      <c r="K41" s="11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2"/>
      <c r="X41" s="12"/>
      <c r="Y41" s="12"/>
      <c r="Z41" s="12"/>
      <c r="AA41" s="12"/>
      <c r="AB41" s="12"/>
      <c r="AC41" s="12"/>
    </row>
    <row r="42" spans="1:29" ht="12.75" customHeight="1" x14ac:dyDescent="0.2">
      <c r="J42" s="11"/>
      <c r="K42" s="11"/>
      <c r="L42" s="56" t="s">
        <v>43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2"/>
      <c r="X42" s="12"/>
      <c r="Y42" s="12"/>
      <c r="Z42" s="12"/>
      <c r="AA42" s="12"/>
      <c r="AB42" s="12"/>
      <c r="AC42" s="12"/>
    </row>
  </sheetData>
  <sheetProtection sheet="1" objects="1" scenarios="1"/>
  <sortState ref="I3:L8">
    <sortCondition ref="I2:I7"/>
  </sortState>
  <mergeCells count="2">
    <mergeCell ref="A21:D21"/>
    <mergeCell ref="E21:I21"/>
  </mergeCells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&amp;L4/19/2019
&amp;CDist.of Households (HH) and Total Income
is Log-Normal&amp;RXL5C-V0D</oddHeader>
    <oddFooter>&amp;L&amp;F&amp;RPage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LN#$2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Log-Normal Income Distribution Given Mean &amp; Median using Excel 2013</dc:title>
  <dc:creator>Milo Schield</dc:creator>
  <cp:lastModifiedBy>Milo Schield</cp:lastModifiedBy>
  <cp:lastPrinted>2015-11-11T17:27:42Z</cp:lastPrinted>
  <dcterms:created xsi:type="dcterms:W3CDTF">2013-11-01T09:20:08Z</dcterms:created>
  <dcterms:modified xsi:type="dcterms:W3CDTF">2019-04-20T03:47:11Z</dcterms:modified>
</cp:coreProperties>
</file>